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650"/>
  </bookViews>
  <sheets>
    <sheet name="Смета доходов и расходов" sheetId="1" r:id="rId1"/>
    <sheet name="детализация расходов" sheetId="2" r:id="rId2"/>
  </sheets>
  <calcPr calcId="125725"/>
</workbook>
</file>

<file path=xl/calcChain.xml><?xml version="1.0" encoding="utf-8"?>
<calcChain xmlns="http://schemas.openxmlformats.org/spreadsheetml/2006/main">
  <c r="E82" i="2"/>
  <c r="E81"/>
  <c r="E80"/>
  <c r="E79"/>
  <c r="E70"/>
  <c r="E69"/>
  <c r="E68"/>
  <c r="F21" i="1"/>
  <c r="E21"/>
  <c r="E35"/>
  <c r="F72" l="1"/>
  <c r="C72"/>
  <c r="F67"/>
  <c r="C67"/>
  <c r="D12" i="2" l="1"/>
  <c r="E12" s="1"/>
  <c r="C12"/>
  <c r="D63" l="1"/>
  <c r="E63" s="1"/>
  <c r="D128" l="1"/>
  <c r="D119"/>
  <c r="D106"/>
  <c r="D83"/>
  <c r="D75"/>
  <c r="E75" s="1"/>
  <c r="D71"/>
  <c r="E71" s="1"/>
  <c r="D58"/>
  <c r="D54"/>
  <c r="D45"/>
  <c r="E45" s="1"/>
  <c r="C59" i="1"/>
  <c r="F34" s="1"/>
  <c r="F29"/>
  <c r="F35" s="1"/>
  <c r="D86" i="2" l="1"/>
  <c r="E86" s="1"/>
  <c r="E83"/>
  <c r="F39" i="1"/>
  <c r="E106" i="2"/>
  <c r="C148" s="1"/>
  <c r="D71" i="1"/>
  <c r="F36"/>
  <c r="D129" i="2"/>
  <c r="C151" l="1"/>
  <c r="C152"/>
  <c r="F40" i="1"/>
  <c r="E129" i="2"/>
  <c r="D61"/>
  <c r="F45"/>
  <c r="F18" i="1" l="1"/>
  <c r="C147" i="2"/>
  <c r="D152"/>
  <c r="D147" s="1"/>
  <c r="D88"/>
  <c r="E88" s="1"/>
  <c r="E22" i="1"/>
  <c r="C136" i="2"/>
  <c r="D131" l="1"/>
  <c r="F38" i="1"/>
  <c r="E29" l="1"/>
  <c r="E24" l="1"/>
  <c r="C128" i="2"/>
  <c r="C119"/>
  <c r="C106"/>
  <c r="C86"/>
  <c r="C58"/>
  <c r="C54"/>
  <c r="C45"/>
  <c r="C88" l="1"/>
  <c r="E38" i="1" s="1"/>
  <c r="E39"/>
  <c r="F106" i="2"/>
  <c r="C129"/>
  <c r="F129" l="1"/>
  <c r="E40" i="1"/>
  <c r="C131" i="2"/>
  <c r="E131" l="1"/>
  <c r="C156" s="1"/>
  <c r="F17" i="1" s="1"/>
  <c r="E42"/>
  <c r="C144" i="2"/>
  <c r="E16" i="1" l="1"/>
  <c r="D156" i="2"/>
  <c r="C154"/>
  <c r="E17" i="1"/>
  <c r="E18"/>
  <c r="D154" i="2" l="1"/>
  <c r="F16" i="1"/>
  <c r="F42"/>
  <c r="E71" s="1"/>
  <c r="E36" l="1"/>
</calcChain>
</file>

<file path=xl/sharedStrings.xml><?xml version="1.0" encoding="utf-8"?>
<sst xmlns="http://schemas.openxmlformats.org/spreadsheetml/2006/main" count="243" uniqueCount="233">
  <si>
    <t>Водоснабжение поселка</t>
  </si>
  <si>
    <t>Содержание электрохозяйства</t>
  </si>
  <si>
    <t>Содержание общего имущества</t>
  </si>
  <si>
    <t>Проведение собрания</t>
  </si>
  <si>
    <t>Содержание стадиона и детской площадки</t>
  </si>
  <si>
    <t>непредвиденные расходы</t>
  </si>
  <si>
    <t>Содержание КПП</t>
  </si>
  <si>
    <t>Статьи доходов и направления расходов</t>
  </si>
  <si>
    <t>РАСХОДЫ:</t>
  </si>
  <si>
    <t>ДОХОДЫ:</t>
  </si>
  <si>
    <t>Итого Расходы:</t>
  </si>
  <si>
    <t>1.</t>
  </si>
  <si>
    <t>3.</t>
  </si>
  <si>
    <t>2.</t>
  </si>
  <si>
    <t>РАСХОДЫ</t>
  </si>
  <si>
    <t>Анализы воды</t>
  </si>
  <si>
    <t>приобретение материлов для обслуживания сетей</t>
  </si>
  <si>
    <t>Итого</t>
  </si>
  <si>
    <t>ремонт и замена приборов коммерческого учета</t>
  </si>
  <si>
    <t>э/э на наружное освещение поселка</t>
  </si>
  <si>
    <t>Лампы ДРЛ</t>
  </si>
  <si>
    <t>ТО пропускной системы</t>
  </si>
  <si>
    <t>работа КПП, тревожная кнопка в кассе</t>
  </si>
  <si>
    <t>арендная плата за землю под объектами водоснабжения</t>
  </si>
  <si>
    <t>земельный налог</t>
  </si>
  <si>
    <t>ИТС, программное обеспечение</t>
  </si>
  <si>
    <t>налог УСНО</t>
  </si>
  <si>
    <t>обслуживание ККМ</t>
  </si>
  <si>
    <t>почтовые, почтовые судебные</t>
  </si>
  <si>
    <t>услуги банка</t>
  </si>
  <si>
    <t>хознужды</t>
  </si>
  <si>
    <t>юридические услуги</t>
  </si>
  <si>
    <t>Итого:</t>
  </si>
  <si>
    <t>звукооператор</t>
  </si>
  <si>
    <t>аренда видеооборудования</t>
  </si>
  <si>
    <t>внесение изменений</t>
  </si>
  <si>
    <t>Итого собрание</t>
  </si>
  <si>
    <t xml:space="preserve">арендная плата за землю под стадион </t>
  </si>
  <si>
    <t>арендная плата за землю под детской площадкой</t>
  </si>
  <si>
    <t>Итого непредвиденные расходы</t>
  </si>
  <si>
    <t>ремонт, обслуживание колодцев</t>
  </si>
  <si>
    <t>ямочный ремонт (БЦМ)</t>
  </si>
  <si>
    <t>баннер о закрытии дорог</t>
  </si>
  <si>
    <t>установка, замена, ремонт дорожных знаков</t>
  </si>
  <si>
    <t>расчистка дорог от снега и грязи, подсыпка дорог</t>
  </si>
  <si>
    <t>Прочие доходы:</t>
  </si>
  <si>
    <t>Аренда электросетевого комплекса</t>
  </si>
  <si>
    <t>Аренда 2-го этажа цех ПЭСК</t>
  </si>
  <si>
    <t>№ строки</t>
  </si>
  <si>
    <t>аренда помещения Правления ТСН "Молодежное"</t>
  </si>
  <si>
    <t>приобретение ручного инструмента и спецодежды</t>
  </si>
  <si>
    <t>транспортный налог</t>
  </si>
  <si>
    <t>ГСМ и содержание а/м</t>
  </si>
  <si>
    <t>ОСАГО</t>
  </si>
  <si>
    <t>канцелярские расходы</t>
  </si>
  <si>
    <t>техобслуживание ПК и расходные материалы для ПК</t>
  </si>
  <si>
    <t>арендная плата за землю под ВЛ, ЛЭП</t>
  </si>
  <si>
    <t>заработная плата по штатному расписанию</t>
  </si>
  <si>
    <t>охранная сигнализация ВНБ и скважин 12 мес*6 000,00</t>
  </si>
  <si>
    <t>оплата за метки</t>
  </si>
  <si>
    <t>юридические услуги, связанные с взысканием задолженности по взносам</t>
  </si>
  <si>
    <t>арендная плата за ЗУ, выделенного для обмена с Корольковым А.Н. (выделено из ЗУ ДП)</t>
  </si>
  <si>
    <t>стационарные телефоны, интернет, сотовая связь, обзвон должников</t>
  </si>
  <si>
    <t xml:space="preserve">Справочно* остаток денежных средств на начало года: </t>
  </si>
  <si>
    <t>в том числе:</t>
  </si>
  <si>
    <t>Водный налог</t>
  </si>
  <si>
    <t>Дератизация и дезинсекция</t>
  </si>
  <si>
    <t>Замена задвижек</t>
  </si>
  <si>
    <t>Системы управления глуб насосами</t>
  </si>
  <si>
    <t>Устранение аварийных ситуаций</t>
  </si>
  <si>
    <t>Электроэнергия на здание ВНС-1, ВНС-2</t>
  </si>
  <si>
    <t>Госпошлина (судебная, регистрация имущества)</t>
  </si>
  <si>
    <t>Ремонт, обслуживание водозабора "Молодежный-551"</t>
  </si>
  <si>
    <t>благоустройство остановок общественного транспорта (устройство карманов, установка павильона)</t>
  </si>
  <si>
    <t>текущий ремонт здания КПП</t>
  </si>
  <si>
    <t>изготовление баннера и растяжки о проведении собрания, крепление баннера</t>
  </si>
  <si>
    <t>оценка стоимости сервитута</t>
  </si>
  <si>
    <t>взносы с ФОТ (2 сантехника, 1 сварщик)</t>
  </si>
  <si>
    <t>налог на имущество по кадастровой стоимости объекта (старое здание правления)</t>
  </si>
  <si>
    <t>Проезды, периметр поселка</t>
  </si>
  <si>
    <t>расходы на 1 домовладение</t>
  </si>
  <si>
    <t>Всего домовладений:</t>
  </si>
  <si>
    <t>Членов ТСН , пользующихся всей инфраструктурой</t>
  </si>
  <si>
    <t>Члены ТСН, проживающие по ул. Лесная, Зеленая</t>
  </si>
  <si>
    <t>Члены ТСН, имеющие собственные скважины</t>
  </si>
  <si>
    <t>Нечлены ТСН, пользующиеся всей инфраструктурой ТСН</t>
  </si>
  <si>
    <t>Нечлены ТСН, проживающие по ул. Лесная, Зеленая</t>
  </si>
  <si>
    <t>Нечлены ТСН, проживающие на 2,1 га</t>
  </si>
  <si>
    <t>Всего расходов по смете:</t>
  </si>
  <si>
    <t>Всего расходов по разделу 1:</t>
  </si>
  <si>
    <t>Раздел 2. Водоснабжение поселка</t>
  </si>
  <si>
    <t>Итого по разделу 2:</t>
  </si>
  <si>
    <t>Раздел 3. Содержание автомобильных проездов, содержание КПП, периметр поселка</t>
  </si>
  <si>
    <t>Всего по разделу 3:</t>
  </si>
  <si>
    <t>Платежи от нечленов ТСН:</t>
  </si>
  <si>
    <t>Содержание автомобильных проездов, КПП, периметр поселка</t>
  </si>
  <si>
    <t>Раздел 1. Общие расходы на содержание имущества ТСН</t>
  </si>
  <si>
    <t>Общие расходы на содержание имущества ТСН</t>
  </si>
  <si>
    <t>Нечлены ТСН, имеющие собственные скважины</t>
  </si>
  <si>
    <t>Утвержденный размер платы для собственников, ведущих хозяйство в индивидуальном порядке и пользующихся всей инфраструктурой ТСН</t>
  </si>
  <si>
    <t>Утвержденный размер платы для ведущих хозяйство в индивидуальном порядке и имеющих собственные скважины</t>
  </si>
  <si>
    <t>Утвержденный размер платы для ведущих хозяйство в индивидуальном порядке и, проживающих по ул. Лесная, Зеленая, 2,1 га (подключенных к инфраструктуре ТСН)</t>
  </si>
  <si>
    <t>собранные суммы по локализации подтопления, засчитываемые в счет уплаты текущих взносов</t>
  </si>
  <si>
    <t>2. Взносы по проекту "Чистая вода"</t>
  </si>
  <si>
    <t>1. Взносы, локализация подтопления, прочие-всего</t>
  </si>
  <si>
    <t>Количество долей членов  ТСН (на 11.03.2022 г), всего</t>
  </si>
  <si>
    <t>материалы для ремонта линий</t>
  </si>
  <si>
    <t>арендная плата за ЗУ под зданием старого правления</t>
  </si>
  <si>
    <t>Взносы в фонды на ЗП 30,2%</t>
  </si>
  <si>
    <t>обработка от клещей, горностаевой моли стадиона, детской и спортивной площадок, остановочных пунктов</t>
  </si>
  <si>
    <t xml:space="preserve">приобретение оборудования и инвентаря </t>
  </si>
  <si>
    <t>сайт, работа личных кабинетов (обслуживание, оплата платформы и пр)</t>
  </si>
  <si>
    <t>услуги регионального оператора по обращению с ТКО (здание старого правления, здание КПП)</t>
  </si>
  <si>
    <t>видеосъемка собрания за 2020-2021 г</t>
  </si>
  <si>
    <t>почтовые расходы (рассылка уведомлений о проведении собрания и рассылка бюллетеней)</t>
  </si>
  <si>
    <t>Оплата труда  (2 сантехника, 1 сварщик)</t>
  </si>
  <si>
    <t>вывоз растительного мусора на полигон</t>
  </si>
  <si>
    <t>оплата подрядчику за работы, выполненные в 2021 году</t>
  </si>
  <si>
    <t>оплата подрядчику за работы, выполненные в 2020 году после устранения недостатков в 2021 году (счет согласован и получен в 2022 году)</t>
  </si>
  <si>
    <t>Остаток денежных средств на 31.12.2021 (членских взносов)</t>
  </si>
  <si>
    <t>Членские взносы 2022, вносимые:</t>
  </si>
  <si>
    <t>рассылка СМС (+сообщения в соцсетях), работа с социальными сетями</t>
  </si>
  <si>
    <t xml:space="preserve">телефон, интернет, сотовая связь </t>
  </si>
  <si>
    <t>электроэнергия на здание КПП</t>
  </si>
  <si>
    <t>Членов (долей) ТСН, всего:</t>
  </si>
  <si>
    <t>Членский взнос, уплачиваемый членом ТСН</t>
  </si>
  <si>
    <t>доля расходов, уплачиваемая членом ТСН</t>
  </si>
  <si>
    <t>Размещение оборудования Вымпелком ПАО (с 14.03.2022)</t>
  </si>
  <si>
    <t>Для нечленов по Лесной, Зеленой. 2.1 га</t>
  </si>
  <si>
    <t>капремонт системы водоснабжения</t>
  </si>
  <si>
    <t>СОИ 15%</t>
  </si>
  <si>
    <t>Исполнение 2022</t>
  </si>
  <si>
    <t xml:space="preserve">План 2022 </t>
  </si>
  <si>
    <t>Непредвиденные расходы по водоснабжению:</t>
  </si>
  <si>
    <t>обслуживание пожарных гидрантов</t>
  </si>
  <si>
    <t>Непредвиденные расходы по строительству контейнерной площадки для накопления ТКО</t>
  </si>
  <si>
    <t>устройство, восстановление, содержание ливневой канализации</t>
  </si>
  <si>
    <t>геодезия системы водоотведения поверхностных вод</t>
  </si>
  <si>
    <t>Непредвиденные расходы по содержанию автодорог:</t>
  </si>
  <si>
    <t>организация объезда на период ремонта дорог</t>
  </si>
  <si>
    <t>Непредвиденные расходы по СОИ:</t>
  </si>
  <si>
    <t>геодезические работы</t>
  </si>
  <si>
    <t>выполнение предписания по пожарной безопасности и охране труда</t>
  </si>
  <si>
    <t>закрытие несанкционированных проездов, ремонт забора</t>
  </si>
  <si>
    <t>обкашивание мест общего пользования (стадион, детская площадка, остановочные пункты), сбор мусора с территории общего пользования</t>
  </si>
  <si>
    <t>План, 2022</t>
  </si>
  <si>
    <t>Факт 2022</t>
  </si>
  <si>
    <t>Утвержденный размер ежемесячного членского взноса в пересчете на 12 мес</t>
  </si>
  <si>
    <t>ежемесячный членский взнос, уплаченный путем внесением денежных средств</t>
  </si>
  <si>
    <t>ежемесячный членский взнос, уплаченный работами по благоустройству                                 ( асфальтированием дорог )</t>
  </si>
  <si>
    <t>Долги по членским взносам прошлых лет, поступившие в 2022 году</t>
  </si>
  <si>
    <t>Возврат налогов из бюджета:</t>
  </si>
  <si>
    <t>Возмещение ущерба за порчу общего имущества</t>
  </si>
  <si>
    <t>Вступительный взнос</t>
  </si>
  <si>
    <t>Возмещение госпошлины, уплаченной за иски к должникам и за регистрацию ЗУ</t>
  </si>
  <si>
    <t>Целевой взнос на локализацию подтопления</t>
  </si>
  <si>
    <t>Продажа меток</t>
  </si>
  <si>
    <t>пени по электроэнергии, взысканные с потребителей</t>
  </si>
  <si>
    <t>Продажа ЗУ</t>
  </si>
  <si>
    <t>Целевой взнос на развитие электросетей</t>
  </si>
  <si>
    <t>комплексный ремонт дорожного покрытия (по решению правления, согласно Протокола №1 от 03.09.2022 Решения общего годового собрания членов ТСН "Молодежное", вопрос для голосования №20)</t>
  </si>
  <si>
    <t>Пожертвования от членов ТСН на ведение уставной деятельности</t>
  </si>
  <si>
    <t>Взнос на проведение праздников, организацию субботников, поздравление ветеранов</t>
  </si>
  <si>
    <t>Размещение оборудования Т2Мобайл, МТС</t>
  </si>
  <si>
    <r>
      <rPr>
        <b/>
        <sz val="14"/>
        <color theme="1"/>
        <rFont val="Calibri"/>
        <family val="2"/>
        <charset val="204"/>
        <scheme val="minor"/>
      </rPr>
      <t>Непредвиденные расходы на проведение собрания:</t>
    </r>
    <r>
      <rPr>
        <sz val="14"/>
        <color theme="1"/>
        <rFont val="Calibri"/>
        <family val="2"/>
        <scheme val="minor"/>
      </rPr>
      <t xml:space="preserve"> изготовление урны для голосования</t>
    </r>
  </si>
  <si>
    <t>штраф за административное правонарушение земельного законодательства</t>
  </si>
  <si>
    <t>услуга видеонаблюдения</t>
  </si>
  <si>
    <t>Компенсации при увольнении, компенсация дополнительного отпуска, прочие непредвиденные расходы</t>
  </si>
  <si>
    <t>Непредвиденные расходы судебные</t>
  </si>
  <si>
    <t>Непредвиденные расходы: проведение Нового года</t>
  </si>
  <si>
    <t>Непредвиденные расходы: пени по электроэнергии</t>
  </si>
  <si>
    <t xml:space="preserve">Разные  доходы </t>
  </si>
  <si>
    <t xml:space="preserve">Доходы+остаток денежных средств на начало периода </t>
  </si>
  <si>
    <t>Непредвиденные расходу по благоустройству стадиона и детской площадки</t>
  </si>
  <si>
    <t>Непредвиденные расходы по содержанию КПП:</t>
  </si>
  <si>
    <t>приобретение контейнера для организации склада хранения материалов</t>
  </si>
  <si>
    <t>перевозка вагончика под бытовку на территорию ВНБ (трал, автокран для погрузки-разгрузки)</t>
  </si>
  <si>
    <t>подготовка площадки для установки вагончика (расчистка площадки, вывоз растительного мусора на полигон,  отсыпка площадки ПГС)</t>
  </si>
  <si>
    <t>в месяц</t>
  </si>
  <si>
    <t>Непредвиденные расходы: технологическое присоединение к сетям</t>
  </si>
  <si>
    <t>технологическое присоединение к электросетям (всего: 432 729, в т.ч. За счет непредвиденных расходов-316 693)</t>
  </si>
  <si>
    <t>публикация объявления о собрании, выпуск газеты , типографские расходы (изготовление бюллетеней для голосования)</t>
  </si>
  <si>
    <t>Расчетный счет</t>
  </si>
  <si>
    <t>Касса</t>
  </si>
  <si>
    <t>Подотчет</t>
  </si>
  <si>
    <t>В пути</t>
  </si>
  <si>
    <t>Остаток на 31.12.2021</t>
  </si>
  <si>
    <t>Поступление 2022</t>
  </si>
  <si>
    <t>Расход 2022</t>
  </si>
  <si>
    <t>Остаток на 31.12.2022</t>
  </si>
  <si>
    <t>Чистая вода</t>
  </si>
  <si>
    <t>Итого Доходы в денежной форме:</t>
  </si>
  <si>
    <t>Остаток денежных средств в разрезе мест хранения</t>
  </si>
  <si>
    <t>Остаток денежных средств в разрезе источников финансирования</t>
  </si>
  <si>
    <t>в год</t>
  </si>
  <si>
    <t xml:space="preserve">кол-во взносов 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</si>
  <si>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</si>
  <si>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</si>
  <si>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</si>
  <si>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</si>
  <si>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</si>
  <si>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</si>
  <si>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</si>
  <si>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</si>
  <si>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</si>
  <si>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</si>
  <si>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</si>
  <si>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</si>
  <si>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</si>
  <si>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</si>
  <si>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</si>
  <si>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</si>
  <si>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</si>
  <si>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</si>
  <si>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</si>
  <si>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</si>
  <si>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</si>
  <si>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</si>
  <si>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</si>
  <si>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</si>
  <si>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Расшифровка строки 018 "Разные доходы":</t>
  </si>
  <si>
    <t>Статья поступления денежных средств</t>
  </si>
  <si>
    <t>сумма</t>
  </si>
  <si>
    <t xml:space="preserve">в том числе: уплачивают члены ТСН </t>
  </si>
  <si>
    <t>На одно домовладение:</t>
  </si>
  <si>
    <t>водоснабжение (5509+472)</t>
  </si>
  <si>
    <t>содержание электрохозяйства (3745+86+526)</t>
  </si>
  <si>
    <t>Плата на содержание имущества за 2022 год (по фактическим расходам):</t>
  </si>
  <si>
    <t>Для нечленов, проживающих внутри поселка, полностью (46307+9000)</t>
  </si>
  <si>
    <t>Для нечленов, проживающих внутри поселка, не подключенных к системе водоснабжения (46307-5509-472)</t>
  </si>
  <si>
    <t>Взносы, прочие доходы (в том числе Расчеты по ТКО-подомовой сбор"-609279)</t>
  </si>
  <si>
    <t>Смета доходов и расходов ТСН "Молодежное" на 2022 год (Исполнение)</t>
  </si>
  <si>
    <t xml:space="preserve">Детализация статей Сметы доходов и расходов ТСН "Молодежное" на 2022 год (Исполнение)           </t>
  </si>
</sst>
</file>

<file path=xl/styles.xml><?xml version="1.0" encoding="utf-8"?>
<styleSheet xmlns="http://schemas.openxmlformats.org/spreadsheetml/2006/main">
  <numFmts count="1">
    <numFmt numFmtId="164" formatCode="#,##0.0000"/>
  </numFmts>
  <fonts count="3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11" fillId="0" borderId="0" xfId="0" applyFont="1" applyBorder="1"/>
    <xf numFmtId="4" fontId="12" fillId="0" borderId="0" xfId="0" applyNumberFormat="1" applyFont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49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49" fontId="13" fillId="0" borderId="1" xfId="0" applyNumberFormat="1" applyFont="1" applyBorder="1"/>
    <xf numFmtId="0" fontId="13" fillId="0" borderId="1" xfId="0" applyFont="1" applyBorder="1" applyAlignment="1">
      <alignment wrapText="1"/>
    </xf>
    <xf numFmtId="4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4" fontId="11" fillId="0" borderId="0" xfId="0" applyNumberFormat="1" applyFont="1" applyBorder="1"/>
    <xf numFmtId="0" fontId="16" fillId="0" borderId="1" xfId="0" applyFont="1" applyBorder="1"/>
    <xf numFmtId="3" fontId="11" fillId="0" borderId="0" xfId="0" applyNumberFormat="1" applyFont="1"/>
    <xf numFmtId="0" fontId="0" fillId="2" borderId="0" xfId="0" applyFill="1" applyBorder="1"/>
    <xf numFmtId="3" fontId="12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0" xfId="0" applyFont="1" applyFill="1" applyBorder="1" applyAlignment="1">
      <alignment wrapText="1"/>
    </xf>
    <xf numFmtId="0" fontId="7" fillId="0" borderId="6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9" xfId="0" applyFont="1" applyBorder="1"/>
    <xf numFmtId="0" fontId="15" fillId="0" borderId="6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3" fontId="11" fillId="0" borderId="1" xfId="0" applyNumberFormat="1" applyFont="1" applyBorder="1"/>
    <xf numFmtId="3" fontId="16" fillId="0" borderId="1" xfId="0" applyNumberFormat="1" applyFont="1" applyBorder="1" applyAlignment="1">
      <alignment horizontal="center"/>
    </xf>
    <xf numFmtId="49" fontId="12" fillId="0" borderId="0" xfId="0" applyNumberFormat="1" applyFont="1"/>
    <xf numFmtId="49" fontId="13" fillId="0" borderId="4" xfId="0" applyNumberFormat="1" applyFont="1" applyBorder="1"/>
    <xf numFmtId="49" fontId="13" fillId="0" borderId="5" xfId="0" applyNumberFormat="1" applyFont="1" applyBorder="1"/>
    <xf numFmtId="49" fontId="12" fillId="0" borderId="5" xfId="0" applyNumberFormat="1" applyFont="1" applyBorder="1"/>
    <xf numFmtId="49" fontId="13" fillId="0" borderId="10" xfId="0" applyNumberFormat="1" applyFont="1" applyBorder="1"/>
    <xf numFmtId="49" fontId="0" fillId="0" borderId="0" xfId="0" applyNumberFormat="1"/>
    <xf numFmtId="49" fontId="13" fillId="0" borderId="0" xfId="0" applyNumberFormat="1" applyFont="1" applyBorder="1" applyAlignment="1">
      <alignment horizontal="left"/>
    </xf>
    <xf numFmtId="49" fontId="12" fillId="0" borderId="0" xfId="0" applyNumberFormat="1" applyFont="1" applyBorder="1"/>
    <xf numFmtId="0" fontId="21" fillId="2" borderId="0" xfId="0" applyFont="1" applyFill="1"/>
    <xf numFmtId="3" fontId="21" fillId="2" borderId="0" xfId="0" applyNumberFormat="1" applyFont="1" applyFill="1"/>
    <xf numFmtId="0" fontId="23" fillId="2" borderId="15" xfId="0" applyFont="1" applyFill="1" applyBorder="1" applyAlignment="1">
      <alignment horizontal="center" wrapText="1"/>
    </xf>
    <xf numFmtId="3" fontId="23" fillId="2" borderId="13" xfId="0" applyNumberFormat="1" applyFont="1" applyFill="1" applyBorder="1" applyAlignment="1">
      <alignment horizontal="center" wrapText="1"/>
    </xf>
    <xf numFmtId="3" fontId="21" fillId="2" borderId="14" xfId="0" applyNumberFormat="1" applyFont="1" applyFill="1" applyBorder="1"/>
    <xf numFmtId="3" fontId="24" fillId="2" borderId="1" xfId="0" applyNumberFormat="1" applyFont="1" applyFill="1" applyBorder="1"/>
    <xf numFmtId="3" fontId="21" fillId="2" borderId="1" xfId="0" applyNumberFormat="1" applyFont="1" applyFill="1" applyBorder="1"/>
    <xf numFmtId="3" fontId="22" fillId="2" borderId="1" xfId="0" applyNumberFormat="1" applyFont="1" applyFill="1" applyBorder="1"/>
    <xf numFmtId="0" fontId="21" fillId="2" borderId="0" xfId="0" applyFont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applyNumberFormat="1" applyFont="1" applyBorder="1"/>
    <xf numFmtId="49" fontId="16" fillId="0" borderId="1" xfId="0" applyNumberFormat="1" applyFont="1" applyBorder="1" applyAlignment="1">
      <alignment wrapText="1"/>
    </xf>
    <xf numFmtId="49" fontId="5" fillId="0" borderId="1" xfId="0" applyNumberFormat="1" applyFont="1" applyBorder="1"/>
    <xf numFmtId="3" fontId="2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3" fontId="24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0" fillId="0" borderId="0" xfId="0" applyFont="1" applyAlignment="1">
      <alignment horizontal="right"/>
    </xf>
    <xf numFmtId="0" fontId="18" fillId="2" borderId="0" xfId="0" applyFont="1" applyFill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2" borderId="1" xfId="0" applyNumberFormat="1" applyFont="1" applyFill="1" applyBorder="1" applyAlignment="1">
      <alignment horizontal="right"/>
    </xf>
    <xf numFmtId="3" fontId="9" fillId="0" borderId="0" xfId="0" applyNumberFormat="1" applyFont="1"/>
    <xf numFmtId="3" fontId="6" fillId="0" borderId="0" xfId="0" applyNumberFormat="1" applyFont="1"/>
    <xf numFmtId="3" fontId="9" fillId="0" borderId="0" xfId="0" applyNumberFormat="1" applyFont="1" applyAlignment="1">
      <alignment horizontal="center"/>
    </xf>
    <xf numFmtId="3" fontId="9" fillId="0" borderId="1" xfId="0" applyNumberFormat="1" applyFont="1" applyBorder="1"/>
    <xf numFmtId="3" fontId="0" fillId="0" borderId="1" xfId="0" applyNumberFormat="1" applyBorder="1"/>
    <xf numFmtId="0" fontId="18" fillId="2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/>
    </xf>
    <xf numFmtId="3" fontId="24" fillId="2" borderId="1" xfId="0" applyNumberFormat="1" applyFont="1" applyFill="1" applyBorder="1" applyAlignment="1">
      <alignment horizontal="right"/>
    </xf>
    <xf numFmtId="0" fontId="14" fillId="0" borderId="1" xfId="0" applyFont="1" applyFill="1" applyBorder="1"/>
    <xf numFmtId="0" fontId="18" fillId="0" borderId="1" xfId="0" applyFont="1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22" fillId="0" borderId="23" xfId="0" applyFont="1" applyBorder="1" applyAlignment="1">
      <alignment horizontal="right"/>
    </xf>
    <xf numFmtId="4" fontId="19" fillId="0" borderId="24" xfId="0" applyNumberFormat="1" applyFont="1" applyBorder="1" applyAlignment="1">
      <alignment horizontal="right"/>
    </xf>
    <xf numFmtId="4" fontId="24" fillId="0" borderId="24" xfId="0" applyNumberFormat="1" applyFont="1" applyBorder="1" applyAlignment="1">
      <alignment horizontal="right"/>
    </xf>
    <xf numFmtId="0" fontId="22" fillId="0" borderId="25" xfId="0" applyFont="1" applyBorder="1" applyAlignment="1">
      <alignment horizontal="right"/>
    </xf>
    <xf numFmtId="3" fontId="19" fillId="0" borderId="24" xfId="0" applyNumberFormat="1" applyFont="1" applyBorder="1" applyAlignment="1">
      <alignment horizontal="right"/>
    </xf>
    <xf numFmtId="4" fontId="24" fillId="0" borderId="25" xfId="0" applyNumberFormat="1" applyFont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0" fontId="21" fillId="2" borderId="26" xfId="0" applyFont="1" applyFill="1" applyBorder="1"/>
    <xf numFmtId="3" fontId="21" fillId="2" borderId="16" xfId="0" applyNumberFormat="1" applyFont="1" applyFill="1" applyBorder="1"/>
    <xf numFmtId="0" fontId="21" fillId="2" borderId="16" xfId="0" applyFont="1" applyFill="1" applyBorder="1"/>
    <xf numFmtId="3" fontId="24" fillId="2" borderId="16" xfId="0" applyNumberFormat="1" applyFont="1" applyFill="1" applyBorder="1"/>
    <xf numFmtId="3" fontId="22" fillId="2" borderId="16" xfId="0" applyNumberFormat="1" applyFont="1" applyFill="1" applyBorder="1"/>
    <xf numFmtId="3" fontId="22" fillId="2" borderId="27" xfId="0" applyNumberFormat="1" applyFont="1" applyFill="1" applyBorder="1"/>
    <xf numFmtId="164" fontId="22" fillId="2" borderId="16" xfId="0" applyNumberFormat="1" applyFont="1" applyFill="1" applyBorder="1"/>
    <xf numFmtId="0" fontId="2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3" fontId="22" fillId="0" borderId="1" xfId="0" applyNumberFormat="1" applyFont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/>
    <xf numFmtId="0" fontId="25" fillId="0" borderId="6" xfId="0" applyFont="1" applyBorder="1"/>
    <xf numFmtId="0" fontId="1" fillId="0" borderId="6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9" fillId="2" borderId="1" xfId="0" applyNumberFormat="1" applyFont="1" applyFill="1" applyBorder="1" applyAlignment="1">
      <alignment horizontal="right"/>
    </xf>
    <xf numFmtId="0" fontId="25" fillId="0" borderId="6" xfId="0" applyFont="1" applyBorder="1" applyAlignment="1">
      <alignment wrapText="1"/>
    </xf>
    <xf numFmtId="3" fontId="18" fillId="0" borderId="1" xfId="0" applyNumberFormat="1" applyFont="1" applyBorder="1" applyAlignment="1">
      <alignment horizontal="right"/>
    </xf>
    <xf numFmtId="3" fontId="10" fillId="0" borderId="0" xfId="0" applyNumberFormat="1" applyFont="1"/>
    <xf numFmtId="3" fontId="18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14" fontId="10" fillId="0" borderId="1" xfId="0" applyNumberFormat="1" applyFont="1" applyBorder="1" applyAlignment="1">
      <alignment wrapText="1"/>
    </xf>
    <xf numFmtId="0" fontId="28" fillId="0" borderId="1" xfId="0" applyFont="1" applyBorder="1" applyAlignment="1">
      <alignment horizontal="center"/>
    </xf>
    <xf numFmtId="3" fontId="27" fillId="0" borderId="1" xfId="0" applyNumberFormat="1" applyFont="1" applyBorder="1"/>
    <xf numFmtId="0" fontId="9" fillId="0" borderId="1" xfId="0" applyFont="1" applyBorder="1"/>
    <xf numFmtId="0" fontId="29" fillId="0" borderId="1" xfId="0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13" fillId="0" borderId="1" xfId="0" applyNumberFormat="1" applyFont="1" applyBorder="1"/>
    <xf numFmtId="1" fontId="18" fillId="2" borderId="1" xfId="0" applyNumberFormat="1" applyFont="1" applyFill="1" applyBorder="1" applyAlignment="1">
      <alignment horizontal="right"/>
    </xf>
    <xf numFmtId="3" fontId="18" fillId="0" borderId="1" xfId="0" applyNumberFormat="1" applyFont="1" applyBorder="1"/>
    <xf numFmtId="3" fontId="30" fillId="0" borderId="1" xfId="0" applyNumberFormat="1" applyFont="1" applyBorder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29" fillId="0" borderId="0" xfId="0" applyFont="1" applyAlignment="1">
      <alignment horizontal="center"/>
    </xf>
    <xf numFmtId="49" fontId="9" fillId="0" borderId="0" xfId="0" applyNumberFormat="1" applyFont="1"/>
    <xf numFmtId="0" fontId="17" fillId="0" borderId="1" xfId="0" applyFont="1" applyFill="1" applyBorder="1"/>
    <xf numFmtId="1" fontId="29" fillId="2" borderId="1" xfId="0" applyNumberFormat="1" applyFont="1" applyFill="1" applyBorder="1" applyAlignment="1">
      <alignment horizontal="right"/>
    </xf>
    <xf numFmtId="0" fontId="29" fillId="2" borderId="0" xfId="0" applyFont="1" applyFill="1"/>
    <xf numFmtId="3" fontId="29" fillId="2" borderId="0" xfId="0" applyNumberFormat="1" applyFont="1" applyFill="1"/>
    <xf numFmtId="3" fontId="29" fillId="0" borderId="1" xfId="0" applyNumberFormat="1" applyFont="1" applyBorder="1" applyAlignment="1">
      <alignment horizontal="right"/>
    </xf>
    <xf numFmtId="1" fontId="29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49" fontId="13" fillId="0" borderId="2" xfId="0" applyNumberFormat="1" applyFont="1" applyBorder="1"/>
    <xf numFmtId="49" fontId="13" fillId="0" borderId="3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2" borderId="17" xfId="0" applyFont="1" applyFill="1" applyBorder="1" applyAlignment="1">
      <alignment horizontal="center" wrapText="1"/>
    </xf>
    <xf numFmtId="0" fontId="21" fillId="2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topLeftCell="A10" workbookViewId="0">
      <selection activeCell="A2" sqref="A2:F2"/>
    </sheetView>
  </sheetViews>
  <sheetFormatPr defaultRowHeight="21"/>
  <cols>
    <col min="2" max="2" width="104.28515625" bestFit="1" customWidth="1"/>
    <col min="3" max="3" width="17.85546875" bestFit="1" customWidth="1"/>
    <col min="4" max="4" width="18.85546875" customWidth="1"/>
    <col min="5" max="5" width="22.42578125" style="2" customWidth="1"/>
    <col min="6" max="6" width="22.42578125" style="128" customWidth="1"/>
    <col min="7" max="7" width="15.42578125" style="37" bestFit="1" customWidth="1"/>
    <col min="8" max="8" width="15.42578125" bestFit="1" customWidth="1"/>
  </cols>
  <sheetData>
    <row r="1" spans="1:7" ht="14.25" customHeight="1">
      <c r="A1" s="5"/>
      <c r="B1" s="5"/>
      <c r="C1" s="5"/>
      <c r="D1" s="5"/>
      <c r="F1" s="124"/>
    </row>
    <row r="2" spans="1:7" s="4" customFormat="1" ht="60.75" customHeight="1">
      <c r="A2" s="161" t="s">
        <v>231</v>
      </c>
      <c r="B2" s="161"/>
      <c r="C2" s="161"/>
      <c r="D2" s="161"/>
      <c r="E2" s="161"/>
      <c r="F2" s="161"/>
      <c r="G2" s="38"/>
    </row>
    <row r="3" spans="1:7">
      <c r="A3" s="5"/>
      <c r="B3" s="6"/>
      <c r="C3" s="6"/>
      <c r="D3" s="6"/>
      <c r="F3" s="124"/>
    </row>
    <row r="4" spans="1:7">
      <c r="A4" s="5"/>
      <c r="B4" s="7" t="s">
        <v>105</v>
      </c>
      <c r="C4" s="7"/>
      <c r="D4" s="7">
        <v>602.5</v>
      </c>
      <c r="F4" s="124"/>
    </row>
    <row r="5" spans="1:7">
      <c r="A5" s="8"/>
      <c r="B5" s="17"/>
      <c r="C5" s="8"/>
      <c r="D5" s="32"/>
      <c r="F5" s="124"/>
    </row>
    <row r="6" spans="1:7">
      <c r="A6" s="8"/>
      <c r="B6" s="17" t="s">
        <v>63</v>
      </c>
      <c r="C6" s="8"/>
      <c r="D6" s="32">
        <v>1446552</v>
      </c>
      <c r="F6" s="124"/>
    </row>
    <row r="7" spans="1:7">
      <c r="A7" s="8"/>
      <c r="B7" s="17" t="s">
        <v>64</v>
      </c>
      <c r="C7" s="8"/>
      <c r="D7" s="32"/>
      <c r="F7" s="124"/>
    </row>
    <row r="8" spans="1:7">
      <c r="A8" s="8"/>
      <c r="B8" s="17" t="s">
        <v>104</v>
      </c>
      <c r="C8" s="8"/>
      <c r="D8" s="32">
        <v>702525</v>
      </c>
      <c r="F8" s="124"/>
    </row>
    <row r="9" spans="1:7">
      <c r="A9" s="8"/>
      <c r="B9" s="17" t="s">
        <v>103</v>
      </c>
      <c r="C9" s="8"/>
      <c r="D9" s="32">
        <v>744027</v>
      </c>
      <c r="F9" s="124"/>
    </row>
    <row r="10" spans="1:7">
      <c r="A10" s="8"/>
      <c r="B10" s="17"/>
      <c r="C10" s="8"/>
      <c r="D10" s="32"/>
      <c r="F10" s="124"/>
    </row>
    <row r="11" spans="1:7">
      <c r="A11" s="8"/>
      <c r="B11" s="17"/>
      <c r="C11" s="8"/>
      <c r="D11" s="32"/>
      <c r="F11" s="124"/>
    </row>
    <row r="12" spans="1:7" s="1" customFormat="1" ht="21" customHeight="1">
      <c r="A12" s="163"/>
      <c r="B12" s="163" t="s">
        <v>7</v>
      </c>
      <c r="C12" s="163" t="s">
        <v>48</v>
      </c>
      <c r="D12" s="162" t="s">
        <v>195</v>
      </c>
      <c r="E12" s="167" t="s">
        <v>145</v>
      </c>
      <c r="F12" s="164" t="s">
        <v>146</v>
      </c>
      <c r="G12" s="90"/>
    </row>
    <row r="13" spans="1:7" s="1" customFormat="1" ht="21" customHeight="1">
      <c r="A13" s="163"/>
      <c r="B13" s="163"/>
      <c r="C13" s="163"/>
      <c r="D13" s="162"/>
      <c r="E13" s="168"/>
      <c r="F13" s="165"/>
      <c r="G13" s="90"/>
    </row>
    <row r="14" spans="1:7" s="1" customFormat="1" ht="54.75" customHeight="1">
      <c r="A14" s="163"/>
      <c r="B14" s="163"/>
      <c r="C14" s="163"/>
      <c r="D14" s="162"/>
      <c r="E14" s="169"/>
      <c r="F14" s="166"/>
      <c r="G14" s="90"/>
    </row>
    <row r="15" spans="1:7">
      <c r="A15" s="8"/>
      <c r="B15" s="49" t="s">
        <v>147</v>
      </c>
      <c r="C15" s="22" t="s">
        <v>196</v>
      </c>
      <c r="D15" s="21">
        <v>602.5</v>
      </c>
      <c r="E15" s="39">
        <v>25000</v>
      </c>
      <c r="F15" s="119"/>
    </row>
    <row r="16" spans="1:7" ht="42">
      <c r="B16" s="49" t="s">
        <v>99</v>
      </c>
      <c r="C16" s="22" t="s">
        <v>197</v>
      </c>
      <c r="D16" s="33">
        <v>46</v>
      </c>
      <c r="E16" s="53">
        <f>'детализация расходов'!E131</f>
        <v>46306.541078838171</v>
      </c>
      <c r="F16" s="75">
        <f>'детализация расходов'!C154-9000</f>
        <v>46306.541078838171</v>
      </c>
    </row>
    <row r="17" spans="1:7" ht="42">
      <c r="A17" s="19"/>
      <c r="B17" s="49" t="s">
        <v>100</v>
      </c>
      <c r="C17" s="22" t="s">
        <v>198</v>
      </c>
      <c r="D17" s="33">
        <v>4</v>
      </c>
      <c r="E17" s="53">
        <f>E16-'детализация расходов'!E106</f>
        <v>40797.263070539411</v>
      </c>
      <c r="F17" s="75">
        <f>'детализация расходов'!C156</f>
        <v>40325.727800829867</v>
      </c>
    </row>
    <row r="18" spans="1:7" ht="63">
      <c r="A18" s="19"/>
      <c r="B18" s="49" t="s">
        <v>101</v>
      </c>
      <c r="C18" s="22" t="s">
        <v>199</v>
      </c>
      <c r="D18" s="33">
        <v>20</v>
      </c>
      <c r="E18" s="53">
        <f>E16-'детализация расходов'!F129</f>
        <v>35719.844049294603</v>
      </c>
      <c r="F18" s="75">
        <f>'детализация расходов'!C152</f>
        <v>22238.485269709545</v>
      </c>
    </row>
    <row r="19" spans="1:7" s="4" customFormat="1">
      <c r="A19" s="23"/>
      <c r="B19" s="20" t="s">
        <v>9</v>
      </c>
      <c r="C19" s="71"/>
      <c r="D19" s="20"/>
      <c r="E19" s="39"/>
      <c r="F19" s="125"/>
      <c r="G19" s="38"/>
    </row>
    <row r="20" spans="1:7" s="4" customFormat="1">
      <c r="A20" s="23"/>
      <c r="B20" s="20" t="s">
        <v>119</v>
      </c>
      <c r="C20" s="71" t="s">
        <v>200</v>
      </c>
      <c r="D20" s="20"/>
      <c r="E20" s="39">
        <v>702525</v>
      </c>
      <c r="F20" s="119">
        <v>702525</v>
      </c>
      <c r="G20" s="38"/>
    </row>
    <row r="21" spans="1:7">
      <c r="A21" s="19"/>
      <c r="B21" s="10" t="s">
        <v>120</v>
      </c>
      <c r="C21" s="72" t="s">
        <v>201</v>
      </c>
      <c r="D21" s="33">
        <v>598.5</v>
      </c>
      <c r="E21" s="39">
        <f>E22+E23+E24+E25</f>
        <v>21627465</v>
      </c>
      <c r="F21" s="119">
        <f>F22+F23+F24+F25</f>
        <v>15070707</v>
      </c>
    </row>
    <row r="22" spans="1:7">
      <c r="A22" s="19"/>
      <c r="B22" s="118" t="s">
        <v>148</v>
      </c>
      <c r="C22" s="72" t="s">
        <v>202</v>
      </c>
      <c r="D22" s="33">
        <v>598.5</v>
      </c>
      <c r="E22" s="53">
        <f>25000*602.5</f>
        <v>15062500</v>
      </c>
      <c r="F22" s="75">
        <v>11909840</v>
      </c>
    </row>
    <row r="23" spans="1:7" ht="38.25">
      <c r="A23" s="19"/>
      <c r="B23" s="117" t="s">
        <v>149</v>
      </c>
      <c r="C23" s="73" t="s">
        <v>203</v>
      </c>
      <c r="D23" s="10"/>
      <c r="E23" s="53">
        <v>100000</v>
      </c>
      <c r="F23" s="75">
        <v>507438</v>
      </c>
    </row>
    <row r="24" spans="1:7" ht="38.25">
      <c r="A24" s="19"/>
      <c r="B24" s="76" t="s">
        <v>102</v>
      </c>
      <c r="C24" s="73" t="s">
        <v>204</v>
      </c>
      <c r="D24" s="10"/>
      <c r="E24" s="53">
        <f>F24</f>
        <v>400503</v>
      </c>
      <c r="F24" s="75">
        <v>400503</v>
      </c>
    </row>
    <row r="25" spans="1:7">
      <c r="A25" s="19"/>
      <c r="B25" s="118" t="s">
        <v>150</v>
      </c>
      <c r="C25" s="72" t="s">
        <v>205</v>
      </c>
      <c r="D25" s="10"/>
      <c r="E25" s="53">
        <v>6064462</v>
      </c>
      <c r="F25" s="75">
        <v>2252926</v>
      </c>
    </row>
    <row r="26" spans="1:7">
      <c r="A26" s="19"/>
      <c r="B26" s="50"/>
      <c r="C26" s="72" t="s">
        <v>206</v>
      </c>
      <c r="D26" s="10"/>
      <c r="E26" s="52"/>
      <c r="F26" s="75"/>
    </row>
    <row r="27" spans="1:7">
      <c r="A27" s="19"/>
      <c r="B27" s="21" t="s">
        <v>94</v>
      </c>
      <c r="C27" s="72" t="s">
        <v>207</v>
      </c>
      <c r="D27" s="10"/>
      <c r="E27" s="39">
        <v>2991179</v>
      </c>
      <c r="F27" s="119">
        <v>293498</v>
      </c>
    </row>
    <row r="28" spans="1:7" s="51" customFormat="1">
      <c r="A28" s="50"/>
      <c r="B28" s="50"/>
      <c r="C28" s="74"/>
      <c r="D28" s="50"/>
      <c r="E28" s="52"/>
      <c r="F28" s="126"/>
      <c r="G28" s="91"/>
    </row>
    <row r="29" spans="1:7">
      <c r="A29" s="19"/>
      <c r="B29" s="10" t="s">
        <v>45</v>
      </c>
      <c r="C29" s="72" t="s">
        <v>208</v>
      </c>
      <c r="D29" s="10"/>
      <c r="E29" s="39">
        <f>SUM(E30:E32)</f>
        <v>2683704</v>
      </c>
      <c r="F29" s="119">
        <f>F30+F31+F32+F33</f>
        <v>2669905</v>
      </c>
    </row>
    <row r="30" spans="1:7">
      <c r="A30" s="19"/>
      <c r="B30" s="10" t="s">
        <v>46</v>
      </c>
      <c r="C30" s="72" t="s">
        <v>209</v>
      </c>
      <c r="D30" s="10"/>
      <c r="E30" s="36">
        <v>1822800</v>
      </c>
      <c r="F30" s="75">
        <v>1822800</v>
      </c>
    </row>
    <row r="31" spans="1:7">
      <c r="A31" s="19"/>
      <c r="B31" s="10" t="s">
        <v>47</v>
      </c>
      <c r="C31" s="72" t="s">
        <v>210</v>
      </c>
      <c r="D31" s="10"/>
      <c r="E31" s="36">
        <v>518400</v>
      </c>
      <c r="F31" s="75">
        <v>475200</v>
      </c>
    </row>
    <row r="32" spans="1:7">
      <c r="A32" s="19"/>
      <c r="B32" s="10" t="s">
        <v>163</v>
      </c>
      <c r="C32" s="72" t="s">
        <v>211</v>
      </c>
      <c r="D32" s="10"/>
      <c r="E32" s="36">
        <v>342504</v>
      </c>
      <c r="F32" s="75">
        <v>301200</v>
      </c>
    </row>
    <row r="33" spans="1:8">
      <c r="A33" s="19"/>
      <c r="B33" s="10" t="s">
        <v>127</v>
      </c>
      <c r="C33" s="72" t="s">
        <v>212</v>
      </c>
      <c r="D33" s="10"/>
      <c r="E33" s="36">
        <v>63087</v>
      </c>
      <c r="F33" s="75">
        <v>70705</v>
      </c>
    </row>
    <row r="34" spans="1:8">
      <c r="A34" s="19"/>
      <c r="B34" s="10" t="s">
        <v>171</v>
      </c>
      <c r="C34" s="72" t="s">
        <v>213</v>
      </c>
      <c r="D34" s="10"/>
      <c r="E34" s="39">
        <v>650000</v>
      </c>
      <c r="F34" s="119">
        <f>C59</f>
        <v>10985009</v>
      </c>
    </row>
    <row r="35" spans="1:8" s="2" customFormat="1">
      <c r="A35" s="10"/>
      <c r="B35" s="10" t="s">
        <v>191</v>
      </c>
      <c r="C35" s="72" t="s">
        <v>214</v>
      </c>
      <c r="D35" s="143"/>
      <c r="E35" s="43">
        <f>E22+E25+E27+E29+E34</f>
        <v>27451845</v>
      </c>
      <c r="F35" s="119">
        <f>F22+F25+F27+F29+F34</f>
        <v>28111178</v>
      </c>
      <c r="G35" s="34"/>
      <c r="H35" s="34"/>
    </row>
    <row r="36" spans="1:8" s="2" customFormat="1">
      <c r="A36" s="10"/>
      <c r="B36" s="26" t="s">
        <v>172</v>
      </c>
      <c r="C36" s="72" t="s">
        <v>215</v>
      </c>
      <c r="D36" s="10"/>
      <c r="E36" s="43">
        <f>E20+E35</f>
        <v>28154370</v>
      </c>
      <c r="F36" s="119">
        <f>F35+F20</f>
        <v>28813703</v>
      </c>
      <c r="G36" s="34"/>
    </row>
    <row r="37" spans="1:8" s="3" customFormat="1">
      <c r="A37" s="20"/>
      <c r="B37" s="20" t="s">
        <v>8</v>
      </c>
      <c r="C37" s="71"/>
      <c r="D37" s="20"/>
      <c r="E37" s="39"/>
      <c r="F37" s="119"/>
      <c r="G37" s="92"/>
    </row>
    <row r="38" spans="1:8" s="3" customFormat="1">
      <c r="A38" s="28" t="s">
        <v>11</v>
      </c>
      <c r="B38" s="28" t="s">
        <v>97</v>
      </c>
      <c r="C38" s="71" t="s">
        <v>216</v>
      </c>
      <c r="D38" s="20"/>
      <c r="E38" s="39">
        <f>'детализация расходов'!C88</f>
        <v>13435223</v>
      </c>
      <c r="F38" s="119">
        <f>'детализация расходов'!D88</f>
        <v>12766154</v>
      </c>
      <c r="G38" s="92"/>
    </row>
    <row r="39" spans="1:8" s="1" customFormat="1">
      <c r="A39" s="28" t="s">
        <v>13</v>
      </c>
      <c r="B39" s="10" t="s">
        <v>0</v>
      </c>
      <c r="C39" s="72" t="s">
        <v>217</v>
      </c>
      <c r="D39" s="27"/>
      <c r="E39" s="39">
        <f>'детализация расходов'!C106</f>
        <v>3842245</v>
      </c>
      <c r="F39" s="119">
        <f>'детализация расходов'!D106</f>
        <v>3319340</v>
      </c>
      <c r="G39" s="90"/>
    </row>
    <row r="40" spans="1:8" s="1" customFormat="1">
      <c r="A40" s="28" t="s">
        <v>13</v>
      </c>
      <c r="B40" s="10" t="s">
        <v>95</v>
      </c>
      <c r="C40" s="72" t="s">
        <v>218</v>
      </c>
      <c r="D40" s="27"/>
      <c r="E40" s="39">
        <f>'детализация расходов'!C129</f>
        <v>10294400</v>
      </c>
      <c r="F40" s="119">
        <f>'детализация расходов'!D129</f>
        <v>11814197</v>
      </c>
      <c r="G40" s="90"/>
    </row>
    <row r="41" spans="1:8" s="1" customFormat="1">
      <c r="A41" s="28" t="s">
        <v>12</v>
      </c>
      <c r="B41" s="10"/>
      <c r="C41" s="25"/>
      <c r="D41" s="27"/>
      <c r="E41" s="39"/>
      <c r="F41" s="75"/>
      <c r="G41" s="90"/>
    </row>
    <row r="42" spans="1:8" s="1" customFormat="1">
      <c r="A42" s="10"/>
      <c r="B42" s="28" t="s">
        <v>10</v>
      </c>
      <c r="C42" s="71" t="s">
        <v>219</v>
      </c>
      <c r="D42" s="29"/>
      <c r="E42" s="43">
        <f>'детализация расходов'!C131</f>
        <v>27571868</v>
      </c>
      <c r="F42" s="119">
        <f>'детализация расходов'!D131</f>
        <v>27899691</v>
      </c>
      <c r="G42" s="90"/>
    </row>
    <row r="43" spans="1:8" s="1" customFormat="1">
      <c r="A43" s="10"/>
      <c r="B43" s="30"/>
      <c r="C43" s="24"/>
      <c r="D43" s="29"/>
      <c r="E43" s="52"/>
      <c r="F43" s="119"/>
      <c r="G43" s="90"/>
    </row>
    <row r="44" spans="1:8" s="1" customFormat="1">
      <c r="A44" s="7"/>
      <c r="B44" s="9"/>
      <c r="C44" s="9"/>
      <c r="D44" s="9"/>
      <c r="E44" s="2"/>
      <c r="F44" s="127"/>
      <c r="G44" s="90"/>
    </row>
    <row r="45" spans="1:8">
      <c r="A45" s="5"/>
      <c r="B45" s="147" t="s">
        <v>220</v>
      </c>
      <c r="C45" s="5"/>
      <c r="D45" s="18"/>
    </row>
    <row r="46" spans="1:8">
      <c r="A46" s="5"/>
      <c r="B46" s="5"/>
      <c r="C46" s="5"/>
      <c r="D46" s="18"/>
    </row>
    <row r="47" spans="1:8" s="1" customFormat="1">
      <c r="A47" s="2"/>
      <c r="B47" s="21" t="s">
        <v>221</v>
      </c>
      <c r="C47" s="21" t="s">
        <v>222</v>
      </c>
      <c r="D47" s="148"/>
      <c r="E47" s="2"/>
      <c r="F47" s="149"/>
      <c r="G47" s="90"/>
    </row>
    <row r="48" spans="1:8">
      <c r="B48" s="100" t="s">
        <v>151</v>
      </c>
      <c r="C48" s="145">
        <v>309015</v>
      </c>
      <c r="F48" s="129"/>
    </row>
    <row r="49" spans="2:7">
      <c r="B49" s="100" t="s">
        <v>152</v>
      </c>
      <c r="C49" s="145">
        <v>170258</v>
      </c>
    </row>
    <row r="50" spans="2:7">
      <c r="B50" s="100" t="s">
        <v>153</v>
      </c>
      <c r="C50" s="146">
        <v>1667000</v>
      </c>
    </row>
    <row r="51" spans="2:7">
      <c r="B51" s="100" t="s">
        <v>154</v>
      </c>
      <c r="C51" s="145">
        <v>160199</v>
      </c>
    </row>
    <row r="52" spans="2:7">
      <c r="B52" s="100" t="s">
        <v>162</v>
      </c>
      <c r="C52" s="145">
        <v>2658</v>
      </c>
    </row>
    <row r="53" spans="2:7">
      <c r="B53" s="100" t="s">
        <v>155</v>
      </c>
      <c r="C53" s="145">
        <v>6297</v>
      </c>
    </row>
    <row r="54" spans="2:7">
      <c r="B54" s="100" t="s">
        <v>156</v>
      </c>
      <c r="C54" s="145">
        <v>123000</v>
      </c>
    </row>
    <row r="55" spans="2:7">
      <c r="B55" s="100" t="s">
        <v>157</v>
      </c>
      <c r="C55" s="145">
        <v>13537</v>
      </c>
    </row>
    <row r="56" spans="2:7">
      <c r="B56" s="100" t="s">
        <v>158</v>
      </c>
      <c r="C56" s="145">
        <v>724000</v>
      </c>
    </row>
    <row r="57" spans="2:7">
      <c r="B57" s="100" t="s">
        <v>159</v>
      </c>
      <c r="C57" s="145">
        <v>5405000</v>
      </c>
    </row>
    <row r="58" spans="2:7">
      <c r="B58" s="100" t="s">
        <v>161</v>
      </c>
      <c r="C58" s="146">
        <v>2404045</v>
      </c>
    </row>
    <row r="59" spans="2:7" s="1" customFormat="1">
      <c r="B59" s="140" t="s">
        <v>32</v>
      </c>
      <c r="C59" s="93">
        <f>SUM(C48:C58)</f>
        <v>10985009</v>
      </c>
      <c r="E59" s="2"/>
      <c r="F59" s="149"/>
      <c r="G59" s="90"/>
    </row>
    <row r="62" spans="2:7" s="135" customFormat="1" ht="31.5">
      <c r="B62" s="136" t="s">
        <v>192</v>
      </c>
      <c r="C62" s="137" t="s">
        <v>186</v>
      </c>
      <c r="D62" s="136" t="s">
        <v>187</v>
      </c>
      <c r="E62" s="136" t="s">
        <v>188</v>
      </c>
      <c r="F62" s="138" t="s">
        <v>189</v>
      </c>
      <c r="G62" s="133"/>
    </row>
    <row r="63" spans="2:7" ht="15">
      <c r="B63" s="100" t="s">
        <v>182</v>
      </c>
      <c r="C63" s="94">
        <v>1310694</v>
      </c>
      <c r="D63" s="94">
        <v>149101011</v>
      </c>
      <c r="E63" s="139">
        <v>149740620</v>
      </c>
      <c r="F63" s="134">
        <v>671085</v>
      </c>
    </row>
    <row r="64" spans="2:7" ht="15">
      <c r="B64" s="100" t="s">
        <v>183</v>
      </c>
      <c r="C64" s="94">
        <v>118948</v>
      </c>
      <c r="D64" s="94">
        <v>73099960</v>
      </c>
      <c r="E64" s="139">
        <v>72963686</v>
      </c>
      <c r="F64" s="134">
        <v>255222</v>
      </c>
    </row>
    <row r="65" spans="2:7" ht="15">
      <c r="B65" s="100" t="s">
        <v>184</v>
      </c>
      <c r="C65" s="94">
        <v>16910</v>
      </c>
      <c r="D65" s="94">
        <v>288637</v>
      </c>
      <c r="E65" s="139">
        <v>303158</v>
      </c>
      <c r="F65" s="134">
        <v>2389</v>
      </c>
    </row>
    <row r="66" spans="2:7" ht="15">
      <c r="B66" s="100" t="s">
        <v>185</v>
      </c>
      <c r="C66" s="94">
        <v>0</v>
      </c>
      <c r="D66" s="94">
        <v>39852412</v>
      </c>
      <c r="E66" s="139">
        <v>39699618</v>
      </c>
      <c r="F66" s="134">
        <v>152794</v>
      </c>
    </row>
    <row r="67" spans="2:7" s="1" customFormat="1" ht="15">
      <c r="B67" s="140" t="s">
        <v>32</v>
      </c>
      <c r="C67" s="93">
        <f>SUM(C63:C66)</f>
        <v>1446552</v>
      </c>
      <c r="D67" s="93"/>
      <c r="E67" s="139"/>
      <c r="F67" s="142">
        <f>SUM(F63:F66)</f>
        <v>1081490</v>
      </c>
      <c r="G67" s="90"/>
    </row>
    <row r="69" spans="2:7" s="1" customFormat="1">
      <c r="B69" s="140" t="s">
        <v>193</v>
      </c>
      <c r="C69" s="140"/>
      <c r="D69" s="140"/>
      <c r="E69" s="21"/>
      <c r="F69" s="141"/>
      <c r="G69" s="90"/>
    </row>
    <row r="70" spans="2:7" ht="15">
      <c r="B70" s="100" t="s">
        <v>190</v>
      </c>
      <c r="C70" s="94">
        <v>744027</v>
      </c>
      <c r="D70" s="94">
        <v>5550351</v>
      </c>
      <c r="E70" s="139">
        <v>6126900</v>
      </c>
      <c r="F70" s="134">
        <v>167478</v>
      </c>
    </row>
    <row r="71" spans="2:7" ht="15">
      <c r="B71" s="100" t="s">
        <v>230</v>
      </c>
      <c r="C71" s="94">
        <v>702525</v>
      </c>
      <c r="D71" s="94">
        <f>F35</f>
        <v>28111178</v>
      </c>
      <c r="E71" s="139">
        <f>F42</f>
        <v>27899691</v>
      </c>
      <c r="F71" s="134">
        <v>914012</v>
      </c>
    </row>
    <row r="72" spans="2:7" s="1" customFormat="1">
      <c r="B72" s="140" t="s">
        <v>32</v>
      </c>
      <c r="C72" s="93">
        <f>SUM(C70:C71)</f>
        <v>1446552</v>
      </c>
      <c r="D72" s="140"/>
      <c r="E72" s="21"/>
      <c r="F72" s="142">
        <f>SUM(F70:F71)</f>
        <v>1081490</v>
      </c>
      <c r="G72" s="90"/>
    </row>
  </sheetData>
  <mergeCells count="7">
    <mergeCell ref="A2:F2"/>
    <mergeCell ref="D12:D14"/>
    <mergeCell ref="C12:C14"/>
    <mergeCell ref="F12:F14"/>
    <mergeCell ref="B12:B14"/>
    <mergeCell ref="A12:A14"/>
    <mergeCell ref="E12:E14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7"/>
  <sheetViews>
    <sheetView workbookViewId="0">
      <selection activeCell="B2" sqref="B2:B3"/>
    </sheetView>
  </sheetViews>
  <sheetFormatPr defaultRowHeight="15"/>
  <cols>
    <col min="1" max="1" width="12.42578125" style="59" customWidth="1"/>
    <col min="2" max="2" width="103.7109375" customWidth="1"/>
    <col min="3" max="3" width="19.42578125" style="87" bestFit="1" customWidth="1"/>
    <col min="4" max="4" width="17.7109375" style="82" bestFit="1" customWidth="1"/>
    <col min="5" max="5" width="13.42578125" style="62" customWidth="1"/>
    <col min="6" max="6" width="12.28515625" style="63" customWidth="1"/>
  </cols>
  <sheetData>
    <row r="1" spans="1:6" ht="83.25" customHeight="1" thickBot="1">
      <c r="A1" s="54"/>
      <c r="B1" s="160" t="s">
        <v>232</v>
      </c>
      <c r="C1" s="81"/>
    </row>
    <row r="2" spans="1:6" ht="76.5" customHeight="1" thickBot="1">
      <c r="A2" s="170"/>
      <c r="B2" s="172" t="s">
        <v>14</v>
      </c>
      <c r="C2" s="174" t="s">
        <v>132</v>
      </c>
      <c r="D2" s="176" t="s">
        <v>131</v>
      </c>
      <c r="E2" s="178" t="s">
        <v>224</v>
      </c>
      <c r="F2" s="179"/>
    </row>
    <row r="3" spans="1:6" ht="73.5" customHeight="1" thickBot="1">
      <c r="A3" s="171"/>
      <c r="B3" s="173"/>
      <c r="C3" s="175"/>
      <c r="D3" s="177"/>
      <c r="E3" s="64" t="s">
        <v>80</v>
      </c>
      <c r="F3" s="65" t="s">
        <v>223</v>
      </c>
    </row>
    <row r="4" spans="1:6" ht="21">
      <c r="A4" s="55"/>
      <c r="B4" s="44" t="s">
        <v>96</v>
      </c>
      <c r="C4" s="102"/>
      <c r="D4" s="116"/>
      <c r="E4" s="109"/>
      <c r="F4" s="66"/>
    </row>
    <row r="5" spans="1:6" ht="21">
      <c r="A5" s="56"/>
      <c r="B5" s="14" t="s">
        <v>1</v>
      </c>
      <c r="C5" s="103"/>
      <c r="D5" s="97"/>
      <c r="E5" s="110"/>
      <c r="F5" s="68"/>
    </row>
    <row r="6" spans="1:6" ht="21">
      <c r="A6" s="57"/>
      <c r="B6" s="12" t="s">
        <v>56</v>
      </c>
      <c r="C6" s="103">
        <v>9440</v>
      </c>
      <c r="D6" s="130">
        <v>9447</v>
      </c>
      <c r="E6" s="110"/>
      <c r="F6" s="68"/>
    </row>
    <row r="7" spans="1:6" ht="21">
      <c r="A7" s="57"/>
      <c r="B7" s="12" t="s">
        <v>106</v>
      </c>
      <c r="C7" s="103">
        <v>1500000</v>
      </c>
      <c r="D7" s="130">
        <v>1594990</v>
      </c>
      <c r="E7" s="110"/>
      <c r="F7" s="68"/>
    </row>
    <row r="8" spans="1:6" ht="21">
      <c r="A8" s="57"/>
      <c r="B8" s="12" t="s">
        <v>18</v>
      </c>
      <c r="C8" s="103">
        <v>87277</v>
      </c>
      <c r="D8" s="130">
        <v>0</v>
      </c>
      <c r="E8" s="110"/>
      <c r="F8" s="68"/>
    </row>
    <row r="9" spans="1:6" ht="21">
      <c r="A9" s="57"/>
      <c r="B9" s="12" t="s">
        <v>19</v>
      </c>
      <c r="C9" s="103">
        <v>500000</v>
      </c>
      <c r="D9" s="130">
        <v>463758</v>
      </c>
      <c r="E9" s="110"/>
      <c r="F9" s="68"/>
    </row>
    <row r="10" spans="1:6" ht="21">
      <c r="A10" s="57"/>
      <c r="B10" s="12" t="s">
        <v>20</v>
      </c>
      <c r="C10" s="103">
        <v>36000</v>
      </c>
      <c r="D10" s="130">
        <v>72227</v>
      </c>
      <c r="E10" s="110"/>
      <c r="F10" s="68"/>
    </row>
    <row r="11" spans="1:6" ht="38.25">
      <c r="A11" s="57"/>
      <c r="B11" s="15" t="s">
        <v>180</v>
      </c>
      <c r="C11" s="103">
        <v>0</v>
      </c>
      <c r="D11" s="130">
        <v>116036</v>
      </c>
      <c r="E11" s="110"/>
      <c r="F11" s="68"/>
    </row>
    <row r="12" spans="1:6" ht="21">
      <c r="A12" s="56"/>
      <c r="B12" s="13" t="s">
        <v>17</v>
      </c>
      <c r="C12" s="104">
        <f>SUM(C6:C11)</f>
        <v>2132717</v>
      </c>
      <c r="D12" s="97">
        <f>SUM(D6:D11)</f>
        <v>2256458</v>
      </c>
      <c r="E12" s="110">
        <f>D12/602.5</f>
        <v>3745.1585062240665</v>
      </c>
      <c r="F12" s="68">
        <v>2021</v>
      </c>
    </row>
    <row r="13" spans="1:6" ht="21">
      <c r="A13" s="58"/>
      <c r="B13" s="11"/>
      <c r="C13" s="105"/>
      <c r="D13" s="116"/>
      <c r="E13" s="111"/>
      <c r="F13" s="68"/>
    </row>
    <row r="14" spans="1:6" ht="21">
      <c r="A14" s="57"/>
      <c r="B14" s="14" t="s">
        <v>2</v>
      </c>
      <c r="C14" s="103"/>
      <c r="D14" s="97"/>
      <c r="E14" s="110"/>
      <c r="F14" s="68"/>
    </row>
    <row r="15" spans="1:6" ht="21">
      <c r="A15" s="57"/>
      <c r="B15" s="31" t="s">
        <v>49</v>
      </c>
      <c r="C15" s="103">
        <v>162240</v>
      </c>
      <c r="D15" s="130">
        <v>162240</v>
      </c>
      <c r="E15" s="110"/>
      <c r="F15" s="68"/>
    </row>
    <row r="16" spans="1:6" ht="21">
      <c r="A16" s="57"/>
      <c r="B16" s="12" t="s">
        <v>107</v>
      </c>
      <c r="C16" s="103">
        <v>9226</v>
      </c>
      <c r="D16" s="130">
        <v>9231</v>
      </c>
      <c r="E16" s="110"/>
      <c r="F16" s="68"/>
    </row>
    <row r="17" spans="1:6" ht="38.25">
      <c r="A17" s="57"/>
      <c r="B17" s="15" t="s">
        <v>61</v>
      </c>
      <c r="C17" s="103">
        <v>2554</v>
      </c>
      <c r="D17" s="130">
        <v>2555</v>
      </c>
      <c r="E17" s="110"/>
      <c r="F17" s="68"/>
    </row>
    <row r="18" spans="1:6" ht="21">
      <c r="A18" s="57"/>
      <c r="B18" s="12" t="s">
        <v>108</v>
      </c>
      <c r="C18" s="103">
        <v>1182572</v>
      </c>
      <c r="D18" s="130">
        <v>1182572</v>
      </c>
      <c r="E18" s="110"/>
      <c r="F18" s="68"/>
    </row>
    <row r="19" spans="1:6" ht="21">
      <c r="A19" s="57"/>
      <c r="B19" s="12" t="s">
        <v>71</v>
      </c>
      <c r="C19" s="103">
        <v>132000</v>
      </c>
      <c r="D19" s="130">
        <v>142712</v>
      </c>
      <c r="E19" s="110"/>
      <c r="F19" s="68"/>
    </row>
    <row r="20" spans="1:6" ht="21">
      <c r="A20" s="57"/>
      <c r="B20" s="12" t="s">
        <v>52</v>
      </c>
      <c r="C20" s="103">
        <v>455000</v>
      </c>
      <c r="D20" s="130">
        <v>427698</v>
      </c>
      <c r="E20" s="110"/>
      <c r="F20" s="68"/>
    </row>
    <row r="21" spans="1:6" ht="21">
      <c r="A21" s="57"/>
      <c r="B21" s="12" t="s">
        <v>57</v>
      </c>
      <c r="C21" s="103">
        <v>3915802</v>
      </c>
      <c r="D21" s="130">
        <v>3706571</v>
      </c>
      <c r="E21" s="110"/>
      <c r="F21" s="68"/>
    </row>
    <row r="22" spans="1:6" ht="21">
      <c r="A22" s="57"/>
      <c r="B22" s="12" t="s">
        <v>24</v>
      </c>
      <c r="C22" s="103">
        <v>183147</v>
      </c>
      <c r="D22" s="130">
        <v>96944</v>
      </c>
      <c r="E22" s="110"/>
      <c r="F22" s="68"/>
    </row>
    <row r="23" spans="1:6" ht="21">
      <c r="A23" s="57"/>
      <c r="B23" s="12" t="s">
        <v>25</v>
      </c>
      <c r="C23" s="103">
        <v>100000</v>
      </c>
      <c r="D23" s="130">
        <v>64346</v>
      </c>
      <c r="E23" s="110"/>
      <c r="F23" s="68"/>
    </row>
    <row r="24" spans="1:6" ht="21">
      <c r="A24" s="57"/>
      <c r="B24" s="12" t="s">
        <v>54</v>
      </c>
      <c r="C24" s="103">
        <v>92000</v>
      </c>
      <c r="D24" s="130">
        <v>59870</v>
      </c>
      <c r="E24" s="110"/>
      <c r="F24" s="68"/>
    </row>
    <row r="25" spans="1:6" ht="21">
      <c r="A25" s="57"/>
      <c r="B25" s="12" t="s">
        <v>26</v>
      </c>
      <c r="C25" s="103">
        <v>100000</v>
      </c>
      <c r="D25" s="130">
        <v>93551</v>
      </c>
      <c r="E25" s="110"/>
      <c r="F25" s="68"/>
    </row>
    <row r="26" spans="1:6" ht="21">
      <c r="A26" s="57"/>
      <c r="B26" s="12" t="s">
        <v>78</v>
      </c>
      <c r="C26" s="103">
        <v>7930</v>
      </c>
      <c r="D26" s="130">
        <v>18023</v>
      </c>
      <c r="E26" s="110"/>
      <c r="F26" s="68"/>
    </row>
    <row r="27" spans="1:6" ht="38.25">
      <c r="A27" s="57"/>
      <c r="B27" s="15" t="s">
        <v>109</v>
      </c>
      <c r="C27" s="103">
        <v>50000</v>
      </c>
      <c r="D27" s="130">
        <v>10372</v>
      </c>
      <c r="E27" s="110"/>
      <c r="F27" s="68"/>
    </row>
    <row r="28" spans="1:6" ht="21">
      <c r="A28" s="57"/>
      <c r="B28" s="12" t="s">
        <v>27</v>
      </c>
      <c r="C28" s="103">
        <v>20000</v>
      </c>
      <c r="D28" s="130">
        <v>25000</v>
      </c>
      <c r="E28" s="110"/>
      <c r="F28" s="68"/>
    </row>
    <row r="29" spans="1:6" ht="38.25">
      <c r="A29" s="57"/>
      <c r="B29" s="15" t="s">
        <v>144</v>
      </c>
      <c r="C29" s="103">
        <v>5000</v>
      </c>
      <c r="D29" s="130">
        <v>2080</v>
      </c>
      <c r="E29" s="110"/>
      <c r="F29" s="68"/>
    </row>
    <row r="30" spans="1:6" ht="21">
      <c r="A30" s="57"/>
      <c r="B30" s="12" t="s">
        <v>53</v>
      </c>
      <c r="C30" s="103">
        <v>6000</v>
      </c>
      <c r="D30" s="130">
        <v>3985</v>
      </c>
      <c r="E30" s="110"/>
      <c r="F30" s="68"/>
    </row>
    <row r="31" spans="1:6" ht="21">
      <c r="A31" s="57"/>
      <c r="B31" s="42" t="s">
        <v>76</v>
      </c>
      <c r="C31" s="103">
        <v>200000</v>
      </c>
      <c r="D31" s="130">
        <v>5000</v>
      </c>
      <c r="E31" s="110"/>
      <c r="F31" s="68"/>
    </row>
    <row r="32" spans="1:6" ht="21">
      <c r="A32" s="57"/>
      <c r="B32" s="77" t="s">
        <v>110</v>
      </c>
      <c r="C32" s="103">
        <v>50000</v>
      </c>
      <c r="D32" s="130">
        <v>17358</v>
      </c>
      <c r="E32" s="110"/>
      <c r="F32" s="68"/>
    </row>
    <row r="33" spans="1:6" ht="21">
      <c r="A33" s="57"/>
      <c r="B33" s="31" t="s">
        <v>50</v>
      </c>
      <c r="C33" s="103">
        <v>200000</v>
      </c>
      <c r="D33" s="130">
        <v>105410</v>
      </c>
      <c r="E33" s="110"/>
      <c r="F33" s="68"/>
    </row>
    <row r="34" spans="1:6" ht="21">
      <c r="A34" s="57"/>
      <c r="B34" s="12" t="s">
        <v>28</v>
      </c>
      <c r="C34" s="103">
        <v>5000</v>
      </c>
      <c r="D34" s="130">
        <v>21346</v>
      </c>
      <c r="E34" s="110"/>
      <c r="F34" s="68"/>
    </row>
    <row r="35" spans="1:6" ht="21">
      <c r="A35" s="57"/>
      <c r="B35" s="12" t="s">
        <v>121</v>
      </c>
      <c r="C35" s="103">
        <v>189000</v>
      </c>
      <c r="D35" s="130">
        <v>189000</v>
      </c>
      <c r="E35" s="110"/>
      <c r="F35" s="68"/>
    </row>
    <row r="36" spans="1:6" ht="21">
      <c r="A36" s="57"/>
      <c r="B36" s="12" t="s">
        <v>62</v>
      </c>
      <c r="C36" s="103">
        <v>125000</v>
      </c>
      <c r="D36" s="130">
        <v>124876</v>
      </c>
      <c r="E36" s="110"/>
      <c r="F36" s="68"/>
    </row>
    <row r="37" spans="1:6" ht="21">
      <c r="A37" s="57"/>
      <c r="B37" s="12" t="s">
        <v>111</v>
      </c>
      <c r="C37" s="103">
        <v>220000</v>
      </c>
      <c r="D37" s="130">
        <v>213455</v>
      </c>
      <c r="E37" s="110"/>
      <c r="F37" s="68"/>
    </row>
    <row r="38" spans="1:6" ht="21">
      <c r="A38" s="57"/>
      <c r="B38" s="12" t="s">
        <v>51</v>
      </c>
      <c r="C38" s="103">
        <v>5269</v>
      </c>
      <c r="D38" s="130">
        <v>2670</v>
      </c>
      <c r="E38" s="110"/>
      <c r="F38" s="68"/>
    </row>
    <row r="39" spans="1:6" ht="21">
      <c r="A39" s="57"/>
      <c r="B39" s="12" t="s">
        <v>55</v>
      </c>
      <c r="C39" s="103">
        <v>35000</v>
      </c>
      <c r="D39" s="130">
        <v>18332</v>
      </c>
      <c r="E39" s="110"/>
      <c r="F39" s="68"/>
    </row>
    <row r="40" spans="1:6" ht="21">
      <c r="A40" s="57"/>
      <c r="B40" s="12" t="s">
        <v>29</v>
      </c>
      <c r="C40" s="103">
        <v>800000</v>
      </c>
      <c r="D40" s="130">
        <v>747641</v>
      </c>
      <c r="E40" s="110"/>
      <c r="F40" s="68"/>
    </row>
    <row r="41" spans="1:6" ht="38.25">
      <c r="A41" s="57"/>
      <c r="B41" s="15" t="s">
        <v>112</v>
      </c>
      <c r="C41" s="103">
        <v>11572</v>
      </c>
      <c r="D41" s="130">
        <v>9460</v>
      </c>
      <c r="E41" s="110"/>
      <c r="F41" s="68"/>
    </row>
    <row r="42" spans="1:6" ht="21">
      <c r="A42" s="57"/>
      <c r="B42" s="12" t="s">
        <v>31</v>
      </c>
      <c r="C42" s="103">
        <v>516996</v>
      </c>
      <c r="D42" s="130">
        <v>516996</v>
      </c>
      <c r="E42" s="110"/>
      <c r="F42" s="68"/>
    </row>
    <row r="43" spans="1:6" ht="21">
      <c r="A43" s="57"/>
      <c r="B43" s="12" t="s">
        <v>60</v>
      </c>
      <c r="C43" s="103">
        <v>120000</v>
      </c>
      <c r="D43" s="130">
        <v>135000</v>
      </c>
      <c r="E43" s="110"/>
      <c r="F43" s="68"/>
    </row>
    <row r="44" spans="1:6" ht="21">
      <c r="A44" s="57"/>
      <c r="B44" s="12" t="s">
        <v>30</v>
      </c>
      <c r="C44" s="103">
        <v>40000</v>
      </c>
      <c r="D44" s="130">
        <v>190163</v>
      </c>
      <c r="E44" s="110"/>
      <c r="F44" s="68"/>
    </row>
    <row r="45" spans="1:6" ht="21">
      <c r="A45" s="56"/>
      <c r="B45" s="13" t="s">
        <v>32</v>
      </c>
      <c r="C45" s="104">
        <f>SUM(C15:C44)</f>
        <v>8941308</v>
      </c>
      <c r="D45" s="97">
        <f>SUM(D15:D44)</f>
        <v>8304457</v>
      </c>
      <c r="E45" s="110">
        <f>D45/602.5</f>
        <v>13783.33112033195</v>
      </c>
      <c r="F45" s="68">
        <f>E45*E133</f>
        <v>7441.6204718672207</v>
      </c>
    </row>
    <row r="46" spans="1:6" ht="21">
      <c r="A46" s="57"/>
      <c r="B46" s="14" t="s">
        <v>3</v>
      </c>
      <c r="C46" s="103"/>
      <c r="D46" s="97"/>
      <c r="E46" s="110"/>
      <c r="F46" s="68"/>
    </row>
    <row r="47" spans="1:6" ht="21">
      <c r="A47" s="57"/>
      <c r="B47" s="12" t="s">
        <v>34</v>
      </c>
      <c r="C47" s="103">
        <v>12000</v>
      </c>
      <c r="D47" s="130">
        <v>0</v>
      </c>
      <c r="E47" s="110"/>
      <c r="F47" s="68"/>
    </row>
    <row r="48" spans="1:6" ht="21">
      <c r="A48" s="57"/>
      <c r="B48" s="12" t="s">
        <v>113</v>
      </c>
      <c r="C48" s="103">
        <v>36523</v>
      </c>
      <c r="D48" s="130">
        <v>0</v>
      </c>
      <c r="E48" s="110"/>
      <c r="F48" s="68"/>
    </row>
    <row r="49" spans="1:6" ht="21">
      <c r="A49" s="57"/>
      <c r="B49" s="12" t="s">
        <v>35</v>
      </c>
      <c r="C49" s="103">
        <v>2300</v>
      </c>
      <c r="D49" s="130">
        <v>0</v>
      </c>
      <c r="E49" s="110"/>
      <c r="F49" s="68"/>
    </row>
    <row r="50" spans="1:6" ht="21">
      <c r="A50" s="57"/>
      <c r="B50" s="12" t="s">
        <v>33</v>
      </c>
      <c r="C50" s="103">
        <v>28000</v>
      </c>
      <c r="D50" s="130">
        <v>28000</v>
      </c>
      <c r="E50" s="110"/>
      <c r="F50" s="68"/>
    </row>
    <row r="51" spans="1:6" ht="37.5">
      <c r="B51" s="41" t="s">
        <v>114</v>
      </c>
      <c r="C51" s="106">
        <v>95000</v>
      </c>
      <c r="D51" s="130">
        <v>80569</v>
      </c>
      <c r="E51" s="110"/>
      <c r="F51" s="68"/>
    </row>
    <row r="52" spans="1:6" ht="38.25">
      <c r="A52" s="57"/>
      <c r="B52" s="15" t="s">
        <v>181</v>
      </c>
      <c r="C52" s="103">
        <v>56705</v>
      </c>
      <c r="D52" s="130">
        <v>20010</v>
      </c>
      <c r="E52" s="110"/>
      <c r="F52" s="68"/>
    </row>
    <row r="53" spans="1:6" ht="21">
      <c r="A53" s="57"/>
      <c r="B53" s="12" t="s">
        <v>75</v>
      </c>
      <c r="C53" s="103">
        <v>10000</v>
      </c>
      <c r="D53" s="130">
        <v>12793</v>
      </c>
      <c r="E53" s="110"/>
      <c r="F53" s="68"/>
    </row>
    <row r="54" spans="1:6" ht="21">
      <c r="A54" s="56"/>
      <c r="B54" s="13" t="s">
        <v>36</v>
      </c>
      <c r="C54" s="104">
        <f>SUM(C47:C53)</f>
        <v>240528</v>
      </c>
      <c r="D54" s="97">
        <f>SUM(D47:D53)</f>
        <v>141372</v>
      </c>
      <c r="E54" s="110"/>
      <c r="F54" s="68"/>
    </row>
    <row r="55" spans="1:6" ht="21">
      <c r="A55" s="56"/>
      <c r="B55" s="14" t="s">
        <v>4</v>
      </c>
      <c r="C55" s="103"/>
      <c r="D55" s="97"/>
      <c r="E55" s="110"/>
      <c r="F55" s="68"/>
    </row>
    <row r="56" spans="1:6" ht="21">
      <c r="A56" s="57"/>
      <c r="B56" s="12" t="s">
        <v>37</v>
      </c>
      <c r="C56" s="103">
        <v>98295</v>
      </c>
      <c r="D56" s="130">
        <v>41492</v>
      </c>
      <c r="E56" s="110"/>
      <c r="F56" s="68"/>
    </row>
    <row r="57" spans="1:6" ht="21">
      <c r="A57" s="57"/>
      <c r="B57" s="12" t="s">
        <v>38</v>
      </c>
      <c r="C57" s="103">
        <v>22375</v>
      </c>
      <c r="D57" s="130">
        <v>22375</v>
      </c>
      <c r="E57" s="110"/>
      <c r="F57" s="68"/>
    </row>
    <row r="58" spans="1:6" ht="21">
      <c r="A58" s="56"/>
      <c r="B58" s="13" t="s">
        <v>17</v>
      </c>
      <c r="C58" s="104">
        <f>SUM(C56:C57)</f>
        <v>120670</v>
      </c>
      <c r="D58" s="97">
        <f>D56+D57</f>
        <v>63867</v>
      </c>
      <c r="E58" s="110"/>
      <c r="F58" s="68"/>
    </row>
    <row r="59" spans="1:6" ht="21">
      <c r="A59" s="58"/>
      <c r="B59" s="47"/>
      <c r="C59" s="107"/>
      <c r="D59" s="97"/>
      <c r="E59" s="110"/>
      <c r="F59" s="68"/>
    </row>
    <row r="60" spans="1:6" ht="21">
      <c r="A60" s="56"/>
      <c r="B60" s="14" t="s">
        <v>5</v>
      </c>
      <c r="C60" s="104"/>
      <c r="D60" s="97"/>
      <c r="E60" s="110"/>
      <c r="F60" s="68"/>
    </row>
    <row r="61" spans="1:6" ht="38.25">
      <c r="A61" s="57"/>
      <c r="B61" s="15" t="s">
        <v>167</v>
      </c>
      <c r="C61" s="103">
        <v>2000000</v>
      </c>
      <c r="D61" s="130">
        <f>D86</f>
        <v>2000000</v>
      </c>
      <c r="E61" s="110"/>
      <c r="F61" s="68"/>
    </row>
    <row r="62" spans="1:6" ht="21">
      <c r="A62" s="57"/>
      <c r="B62" s="15" t="s">
        <v>64</v>
      </c>
      <c r="C62" s="103"/>
      <c r="D62" s="130"/>
      <c r="E62" s="110"/>
      <c r="F62" s="68"/>
    </row>
    <row r="63" spans="1:6" ht="21">
      <c r="A63" s="57"/>
      <c r="B63" s="121" t="s">
        <v>133</v>
      </c>
      <c r="C63" s="103"/>
      <c r="D63" s="97">
        <f>D64+D65+D67+D66</f>
        <v>284100</v>
      </c>
      <c r="E63" s="110">
        <f>D63/602.5</f>
        <v>471.53526970954357</v>
      </c>
      <c r="F63" s="68"/>
    </row>
    <row r="64" spans="1:6" ht="21">
      <c r="A64" s="57"/>
      <c r="B64" s="12" t="s">
        <v>134</v>
      </c>
      <c r="C64" s="103"/>
      <c r="D64" s="130">
        <v>33000</v>
      </c>
      <c r="E64" s="110"/>
      <c r="F64" s="68"/>
    </row>
    <row r="65" spans="1:6" ht="38.25">
      <c r="A65" s="57"/>
      <c r="B65" s="15" t="s">
        <v>176</v>
      </c>
      <c r="C65" s="103"/>
      <c r="D65" s="130">
        <v>83000</v>
      </c>
      <c r="E65" s="110"/>
      <c r="F65" s="68"/>
    </row>
    <row r="66" spans="1:6" ht="38.25">
      <c r="A66" s="57"/>
      <c r="B66" s="15" t="s">
        <v>177</v>
      </c>
      <c r="C66" s="103"/>
      <c r="D66" s="130">
        <v>68100</v>
      </c>
      <c r="E66" s="110"/>
      <c r="F66" s="68"/>
    </row>
    <row r="67" spans="1:6" ht="21">
      <c r="A67" s="57"/>
      <c r="B67" s="12" t="s">
        <v>175</v>
      </c>
      <c r="C67" s="103"/>
      <c r="D67" s="130">
        <v>100000</v>
      </c>
      <c r="E67" s="110"/>
      <c r="F67" s="68"/>
    </row>
    <row r="68" spans="1:6" ht="21">
      <c r="A68" s="57"/>
      <c r="B68" s="122" t="s">
        <v>135</v>
      </c>
      <c r="C68" s="103"/>
      <c r="D68" s="97">
        <v>432998</v>
      </c>
      <c r="E68" s="110">
        <f>D68/602.5</f>
        <v>718.66887966804984</v>
      </c>
      <c r="F68" s="68"/>
    </row>
    <row r="69" spans="1:6" ht="21">
      <c r="A69" s="57"/>
      <c r="B69" s="131" t="s">
        <v>168</v>
      </c>
      <c r="C69" s="103"/>
      <c r="D69" s="97">
        <v>381848</v>
      </c>
      <c r="E69" s="110">
        <f>D69/602.5</f>
        <v>633.77261410788378</v>
      </c>
      <c r="F69" s="68"/>
    </row>
    <row r="70" spans="1:6" ht="38.25">
      <c r="A70" s="57"/>
      <c r="B70" s="123" t="s">
        <v>164</v>
      </c>
      <c r="C70" s="103"/>
      <c r="D70" s="97">
        <v>12944</v>
      </c>
      <c r="E70" s="110">
        <f>D70/602.5</f>
        <v>21.48381742738589</v>
      </c>
      <c r="F70" s="68"/>
    </row>
    <row r="71" spans="1:6" ht="21">
      <c r="A71" s="57"/>
      <c r="B71" s="120" t="s">
        <v>138</v>
      </c>
      <c r="C71" s="103"/>
      <c r="D71" s="97">
        <f>D72+D73+D74</f>
        <v>184535</v>
      </c>
      <c r="E71" s="110">
        <f>D71/602.5</f>
        <v>306.28215767634856</v>
      </c>
      <c r="F71" s="68"/>
    </row>
    <row r="72" spans="1:6" ht="21">
      <c r="A72" s="57"/>
      <c r="B72" s="15" t="s">
        <v>136</v>
      </c>
      <c r="C72" s="103"/>
      <c r="D72" s="130">
        <v>160695</v>
      </c>
      <c r="E72" s="110"/>
      <c r="F72" s="68"/>
    </row>
    <row r="73" spans="1:6" ht="21">
      <c r="A73" s="57"/>
      <c r="B73" s="15" t="s">
        <v>137</v>
      </c>
      <c r="C73" s="103"/>
      <c r="D73" s="130">
        <v>10000</v>
      </c>
      <c r="E73" s="110"/>
      <c r="F73" s="68"/>
    </row>
    <row r="74" spans="1:6" ht="21">
      <c r="A74" s="57"/>
      <c r="B74" s="15" t="s">
        <v>139</v>
      </c>
      <c r="C74" s="103"/>
      <c r="D74" s="130">
        <v>13840</v>
      </c>
      <c r="E74" s="110"/>
      <c r="F74" s="68"/>
    </row>
    <row r="75" spans="1:6" ht="21">
      <c r="A75" s="57"/>
      <c r="B75" s="120" t="s">
        <v>140</v>
      </c>
      <c r="C75" s="103"/>
      <c r="D75" s="97">
        <f>D76+D77+D78</f>
        <v>161520</v>
      </c>
      <c r="E75" s="110">
        <f>D75/602.5</f>
        <v>268.08298755186723</v>
      </c>
      <c r="F75" s="68"/>
    </row>
    <row r="76" spans="1:6" ht="21">
      <c r="A76" s="57"/>
      <c r="B76" s="15" t="s">
        <v>142</v>
      </c>
      <c r="C76" s="103"/>
      <c r="D76" s="130">
        <v>39520</v>
      </c>
      <c r="E76" s="110"/>
      <c r="F76" s="68"/>
    </row>
    <row r="77" spans="1:6" ht="21">
      <c r="A77" s="57"/>
      <c r="B77" s="15" t="s">
        <v>165</v>
      </c>
      <c r="C77" s="103"/>
      <c r="D77" s="130">
        <v>100000</v>
      </c>
      <c r="E77" s="110"/>
      <c r="F77" s="68"/>
    </row>
    <row r="78" spans="1:6" ht="21">
      <c r="A78" s="57"/>
      <c r="B78" s="15" t="s">
        <v>141</v>
      </c>
      <c r="C78" s="103"/>
      <c r="D78" s="130">
        <v>22000</v>
      </c>
      <c r="E78" s="110"/>
      <c r="F78" s="68"/>
    </row>
    <row r="79" spans="1:6" ht="21">
      <c r="A79" s="57"/>
      <c r="B79" s="120" t="s">
        <v>173</v>
      </c>
      <c r="C79" s="103"/>
      <c r="D79" s="97">
        <v>96271</v>
      </c>
      <c r="E79" s="110">
        <f>D79/602.5</f>
        <v>159.78589211618257</v>
      </c>
      <c r="F79" s="68"/>
    </row>
    <row r="80" spans="1:6" ht="21">
      <c r="A80" s="57"/>
      <c r="B80" s="120" t="s">
        <v>169</v>
      </c>
      <c r="C80" s="103"/>
      <c r="D80" s="97">
        <v>13902</v>
      </c>
      <c r="E80" s="110">
        <f>D80/602.5</f>
        <v>23.073858921161825</v>
      </c>
      <c r="F80" s="68"/>
    </row>
    <row r="81" spans="1:6" ht="21">
      <c r="A81" s="57"/>
      <c r="B81" s="120" t="s">
        <v>170</v>
      </c>
      <c r="C81" s="103"/>
      <c r="D81" s="130">
        <v>51613</v>
      </c>
      <c r="E81" s="110">
        <f>D81/602.5</f>
        <v>85.664730290456433</v>
      </c>
      <c r="F81" s="68"/>
    </row>
    <row r="82" spans="1:6" ht="21">
      <c r="A82" s="57"/>
      <c r="B82" s="120" t="s">
        <v>179</v>
      </c>
      <c r="C82" s="103"/>
      <c r="D82" s="130">
        <v>316693</v>
      </c>
      <c r="E82" s="110">
        <f>D82/602.5</f>
        <v>525.6315352697095</v>
      </c>
      <c r="F82" s="68"/>
    </row>
    <row r="83" spans="1:6" ht="21">
      <c r="A83" s="57"/>
      <c r="B83" s="120" t="s">
        <v>174</v>
      </c>
      <c r="C83" s="103"/>
      <c r="D83" s="97">
        <f>D84+D85</f>
        <v>63576</v>
      </c>
      <c r="E83" s="110">
        <f>D83/602.5</f>
        <v>105.52033195020746</v>
      </c>
      <c r="F83" s="68"/>
    </row>
    <row r="84" spans="1:6" ht="21">
      <c r="A84" s="57"/>
      <c r="B84" s="123" t="s">
        <v>34</v>
      </c>
      <c r="C84" s="103"/>
      <c r="D84" s="130">
        <v>21456</v>
      </c>
      <c r="E84" s="110"/>
      <c r="F84" s="68"/>
    </row>
    <row r="85" spans="1:6" ht="21">
      <c r="A85" s="57"/>
      <c r="B85" s="123" t="s">
        <v>166</v>
      </c>
      <c r="C85" s="103"/>
      <c r="D85" s="130">
        <v>42120</v>
      </c>
      <c r="E85" s="110"/>
      <c r="F85" s="68"/>
    </row>
    <row r="86" spans="1:6" ht="21">
      <c r="A86" s="56"/>
      <c r="B86" s="13" t="s">
        <v>39</v>
      </c>
      <c r="C86" s="104">
        <f>SUM(C61:C61)</f>
        <v>2000000</v>
      </c>
      <c r="D86" s="97">
        <f>D63+D68+D69+D70+D71+D75+D79+D80+D81+D83+D82</f>
        <v>2000000</v>
      </c>
      <c r="E86" s="110">
        <f>D86/602.5</f>
        <v>3319.5020746887967</v>
      </c>
      <c r="F86" s="68"/>
    </row>
    <row r="87" spans="1:6" ht="21">
      <c r="A87" s="58"/>
      <c r="B87" s="47"/>
      <c r="C87" s="107"/>
      <c r="D87" s="97"/>
      <c r="E87" s="110"/>
      <c r="F87" s="68"/>
    </row>
    <row r="88" spans="1:6" ht="21">
      <c r="A88" s="58"/>
      <c r="B88" s="47" t="s">
        <v>89</v>
      </c>
      <c r="C88" s="83">
        <f>C12+C45+C54+C58+C86</f>
        <v>13435223</v>
      </c>
      <c r="D88" s="97">
        <f>D12+D45+D54+D58+D86</f>
        <v>12766154</v>
      </c>
      <c r="E88" s="112">
        <f>D88/602.5</f>
        <v>21188.637344398339</v>
      </c>
      <c r="F88" s="67">
        <v>11439</v>
      </c>
    </row>
    <row r="89" spans="1:6" ht="21">
      <c r="A89" s="58"/>
      <c r="B89" s="47"/>
      <c r="C89" s="107"/>
      <c r="D89" s="97"/>
      <c r="E89" s="110"/>
      <c r="F89" s="68"/>
    </row>
    <row r="90" spans="1:6" ht="21">
      <c r="A90" s="58"/>
      <c r="B90" s="44" t="s">
        <v>90</v>
      </c>
      <c r="C90" s="105"/>
      <c r="D90" s="116"/>
      <c r="E90" s="111"/>
      <c r="F90" s="68"/>
    </row>
    <row r="91" spans="1:6" ht="21">
      <c r="A91" s="57"/>
      <c r="B91" s="12" t="s">
        <v>15</v>
      </c>
      <c r="C91" s="103">
        <v>22510</v>
      </c>
      <c r="D91" s="130">
        <v>26678</v>
      </c>
      <c r="E91" s="110"/>
      <c r="F91" s="68"/>
    </row>
    <row r="92" spans="1:6" ht="21">
      <c r="A92" s="57"/>
      <c r="B92" s="12" t="s">
        <v>23</v>
      </c>
      <c r="C92" s="103">
        <v>23516</v>
      </c>
      <c r="D92" s="130">
        <v>22523</v>
      </c>
      <c r="E92" s="110"/>
      <c r="F92" s="68"/>
    </row>
    <row r="93" spans="1:6" ht="21">
      <c r="A93" s="57"/>
      <c r="B93" s="12" t="s">
        <v>65</v>
      </c>
      <c r="C93" s="103">
        <v>135000</v>
      </c>
      <c r="D93" s="130">
        <v>141942</v>
      </c>
      <c r="E93" s="110"/>
      <c r="F93" s="68"/>
    </row>
    <row r="94" spans="1:6" ht="21">
      <c r="A94" s="57"/>
      <c r="B94" s="12" t="s">
        <v>77</v>
      </c>
      <c r="C94" s="103">
        <v>471084</v>
      </c>
      <c r="D94" s="88">
        <v>509378</v>
      </c>
      <c r="E94" s="110"/>
      <c r="F94" s="68"/>
    </row>
    <row r="95" spans="1:6" ht="21">
      <c r="A95" s="57"/>
      <c r="B95" s="12" t="s">
        <v>116</v>
      </c>
      <c r="C95" s="103">
        <v>30000</v>
      </c>
      <c r="D95" s="88">
        <v>24000</v>
      </c>
      <c r="E95" s="110"/>
      <c r="F95" s="68"/>
    </row>
    <row r="96" spans="1:6" ht="21">
      <c r="A96" s="57"/>
      <c r="B96" s="12" t="s">
        <v>66</v>
      </c>
      <c r="C96" s="103">
        <v>4356</v>
      </c>
      <c r="D96" s="130">
        <v>12760</v>
      </c>
      <c r="E96" s="110"/>
      <c r="F96" s="68"/>
    </row>
    <row r="97" spans="1:7" ht="21">
      <c r="A97" s="57"/>
      <c r="B97" s="12" t="s">
        <v>67</v>
      </c>
      <c r="C97" s="103">
        <v>37500</v>
      </c>
      <c r="D97" s="130">
        <v>60000</v>
      </c>
      <c r="E97" s="110"/>
      <c r="F97" s="68"/>
    </row>
    <row r="98" spans="1:7" ht="21">
      <c r="A98" s="57"/>
      <c r="B98" s="12" t="s">
        <v>115</v>
      </c>
      <c r="C98" s="103">
        <v>1559880</v>
      </c>
      <c r="D98" s="130">
        <v>1559880</v>
      </c>
      <c r="E98" s="110"/>
      <c r="F98" s="68"/>
    </row>
    <row r="99" spans="1:7" ht="21">
      <c r="A99" s="57"/>
      <c r="B99" s="12" t="s">
        <v>58</v>
      </c>
      <c r="C99" s="103">
        <v>72000</v>
      </c>
      <c r="D99" s="130">
        <v>58800</v>
      </c>
      <c r="E99" s="110"/>
      <c r="F99" s="68"/>
    </row>
    <row r="100" spans="1:7" ht="21">
      <c r="A100" s="57"/>
      <c r="B100" s="12" t="s">
        <v>16</v>
      </c>
      <c r="C100" s="103">
        <v>120000</v>
      </c>
      <c r="D100" s="130">
        <v>72419</v>
      </c>
      <c r="E100" s="110"/>
      <c r="F100" s="68"/>
    </row>
    <row r="101" spans="1:7" ht="21">
      <c r="A101" s="57"/>
      <c r="B101" s="12" t="s">
        <v>72</v>
      </c>
      <c r="C101" s="103">
        <v>400000</v>
      </c>
      <c r="D101" s="130">
        <v>25564</v>
      </c>
      <c r="E101" s="110"/>
      <c r="F101" s="68"/>
    </row>
    <row r="102" spans="1:7" ht="21">
      <c r="A102" s="57"/>
      <c r="B102" s="12" t="s">
        <v>40</v>
      </c>
      <c r="C102" s="103">
        <v>70000</v>
      </c>
      <c r="D102" s="130">
        <v>133623</v>
      </c>
      <c r="E102" s="110"/>
      <c r="F102" s="68"/>
    </row>
    <row r="103" spans="1:7" ht="21">
      <c r="A103" s="57"/>
      <c r="B103" s="12" t="s">
        <v>68</v>
      </c>
      <c r="C103" s="103">
        <v>295200</v>
      </c>
      <c r="D103" s="130">
        <v>295200</v>
      </c>
      <c r="E103" s="110"/>
      <c r="F103" s="68"/>
    </row>
    <row r="104" spans="1:7" ht="21">
      <c r="A104" s="57"/>
      <c r="B104" s="12" t="s">
        <v>69</v>
      </c>
      <c r="C104" s="103">
        <v>500000</v>
      </c>
      <c r="D104" s="130">
        <v>264282</v>
      </c>
      <c r="E104" s="110"/>
      <c r="F104" s="68"/>
    </row>
    <row r="105" spans="1:7" ht="21">
      <c r="A105" s="57"/>
      <c r="B105" s="12" t="s">
        <v>70</v>
      </c>
      <c r="C105" s="103">
        <v>101199</v>
      </c>
      <c r="D105" s="130">
        <v>112291</v>
      </c>
      <c r="E105" s="110"/>
      <c r="F105" s="68"/>
    </row>
    <row r="106" spans="1:7" ht="21">
      <c r="A106" s="56"/>
      <c r="B106" s="13" t="s">
        <v>91</v>
      </c>
      <c r="C106" s="104">
        <f>SUM(C91:C105)</f>
        <v>3842245</v>
      </c>
      <c r="D106" s="97">
        <f>SUM(D91:D105)</f>
        <v>3319340</v>
      </c>
      <c r="E106" s="113">
        <f>D106/602.5</f>
        <v>5509.2780082987556</v>
      </c>
      <c r="F106" s="67">
        <f>E106*E133</f>
        <v>2974.4591966804983</v>
      </c>
    </row>
    <row r="107" spans="1:7" ht="21">
      <c r="A107" s="56"/>
      <c r="B107" s="13"/>
      <c r="C107" s="104"/>
      <c r="D107" s="97"/>
      <c r="E107" s="110"/>
      <c r="F107" s="68"/>
    </row>
    <row r="108" spans="1:7" ht="38.25">
      <c r="A108" s="56"/>
      <c r="B108" s="48" t="s">
        <v>92</v>
      </c>
      <c r="C108" s="103"/>
      <c r="D108" s="97"/>
      <c r="E108" s="110"/>
      <c r="F108" s="68"/>
    </row>
    <row r="109" spans="1:7" ht="21">
      <c r="A109" s="56"/>
      <c r="B109" s="45" t="s">
        <v>79</v>
      </c>
      <c r="C109" s="103"/>
      <c r="D109" s="97"/>
      <c r="E109" s="110"/>
      <c r="F109" s="68"/>
    </row>
    <row r="110" spans="1:7" ht="21">
      <c r="A110" s="57"/>
      <c r="B110" s="15" t="s">
        <v>42</v>
      </c>
      <c r="C110" s="103">
        <v>7750</v>
      </c>
      <c r="D110" s="130">
        <v>7750</v>
      </c>
      <c r="E110" s="110"/>
      <c r="F110" s="68"/>
    </row>
    <row r="111" spans="1:7" ht="38.25">
      <c r="A111" s="57"/>
      <c r="B111" s="15" t="s">
        <v>73</v>
      </c>
      <c r="C111" s="103">
        <v>500000</v>
      </c>
      <c r="D111" s="130">
        <v>10390</v>
      </c>
      <c r="E111" s="110"/>
      <c r="F111" s="68"/>
    </row>
    <row r="112" spans="1:7" ht="21">
      <c r="A112" s="57"/>
      <c r="B112" s="12" t="s">
        <v>143</v>
      </c>
      <c r="C112" s="103">
        <v>20000</v>
      </c>
      <c r="D112" s="130">
        <v>33431</v>
      </c>
      <c r="E112" s="110"/>
      <c r="F112" s="68"/>
      <c r="G112" s="35"/>
    </row>
    <row r="113" spans="1:6" ht="21">
      <c r="A113" s="57"/>
      <c r="B113" s="79" t="s">
        <v>117</v>
      </c>
      <c r="C113" s="103">
        <v>3660750</v>
      </c>
      <c r="D113" s="130">
        <v>3660750</v>
      </c>
      <c r="E113" s="110"/>
      <c r="F113" s="68"/>
    </row>
    <row r="114" spans="1:6" ht="38.25">
      <c r="A114" s="57"/>
      <c r="B114" s="80" t="s">
        <v>118</v>
      </c>
      <c r="C114" s="103">
        <v>813900</v>
      </c>
      <c r="D114" s="130">
        <v>813900</v>
      </c>
      <c r="E114" s="110"/>
      <c r="F114" s="68"/>
    </row>
    <row r="115" spans="1:6" ht="21">
      <c r="A115" s="57"/>
      <c r="B115" s="15" t="s">
        <v>44</v>
      </c>
      <c r="C115" s="103">
        <v>1500000</v>
      </c>
      <c r="D115" s="130">
        <v>1151856</v>
      </c>
      <c r="E115" s="110"/>
      <c r="F115" s="68"/>
    </row>
    <row r="116" spans="1:6" ht="21">
      <c r="A116" s="57"/>
      <c r="B116" s="12" t="s">
        <v>43</v>
      </c>
      <c r="C116" s="103">
        <v>400000</v>
      </c>
      <c r="D116" s="130">
        <v>53160</v>
      </c>
      <c r="E116" s="110"/>
      <c r="F116" s="68"/>
    </row>
    <row r="117" spans="1:6" ht="21">
      <c r="A117" s="57"/>
      <c r="B117" s="12" t="s">
        <v>41</v>
      </c>
      <c r="C117" s="103">
        <v>770000</v>
      </c>
      <c r="D117" s="130">
        <v>770000</v>
      </c>
      <c r="E117" s="110"/>
      <c r="F117" s="68"/>
    </row>
    <row r="118" spans="1:6" ht="57">
      <c r="A118" s="57"/>
      <c r="B118" s="15" t="s">
        <v>160</v>
      </c>
      <c r="C118" s="103"/>
      <c r="D118" s="130">
        <v>3101440</v>
      </c>
      <c r="E118" s="110"/>
      <c r="F118" s="68"/>
    </row>
    <row r="119" spans="1:6" ht="21">
      <c r="A119" s="56"/>
      <c r="B119" s="13" t="s">
        <v>17</v>
      </c>
      <c r="C119" s="104">
        <f>SUM(C110:C117)</f>
        <v>7672400</v>
      </c>
      <c r="D119" s="97">
        <f>SUM(D110:D118)</f>
        <v>9602677</v>
      </c>
      <c r="E119" s="110"/>
      <c r="F119" s="68"/>
    </row>
    <row r="120" spans="1:6" ht="21">
      <c r="A120" s="56"/>
      <c r="B120" s="14" t="s">
        <v>6</v>
      </c>
      <c r="C120" s="103"/>
      <c r="D120" s="97"/>
      <c r="E120" s="110"/>
      <c r="F120" s="68"/>
    </row>
    <row r="121" spans="1:6" ht="21">
      <c r="A121" s="56"/>
      <c r="B121" s="14"/>
      <c r="C121" s="103"/>
      <c r="D121" s="97"/>
      <c r="E121" s="110"/>
      <c r="F121" s="68"/>
    </row>
    <row r="122" spans="1:6" ht="21">
      <c r="A122" s="57"/>
      <c r="B122" s="12" t="s">
        <v>59</v>
      </c>
      <c r="C122" s="103">
        <v>220000</v>
      </c>
      <c r="D122" s="130">
        <v>77000</v>
      </c>
      <c r="E122" s="110"/>
      <c r="F122" s="68"/>
    </row>
    <row r="123" spans="1:6" ht="21">
      <c r="A123" s="57"/>
      <c r="B123" s="12" t="s">
        <v>22</v>
      </c>
      <c r="C123" s="103">
        <v>1752000</v>
      </c>
      <c r="D123" s="130">
        <v>1634400</v>
      </c>
      <c r="E123" s="110"/>
      <c r="F123" s="68"/>
    </row>
    <row r="124" spans="1:6" ht="21">
      <c r="A124" s="57"/>
      <c r="B124" s="12" t="s">
        <v>21</v>
      </c>
      <c r="C124" s="103">
        <v>240000</v>
      </c>
      <c r="D124" s="130">
        <v>402499</v>
      </c>
      <c r="E124" s="110"/>
      <c r="F124" s="68"/>
    </row>
    <row r="125" spans="1:6" ht="21">
      <c r="A125" s="57"/>
      <c r="B125" s="12" t="s">
        <v>122</v>
      </c>
      <c r="C125" s="103">
        <v>90000</v>
      </c>
      <c r="D125" s="130">
        <v>71657</v>
      </c>
      <c r="E125" s="110"/>
      <c r="F125" s="68"/>
    </row>
    <row r="126" spans="1:6" ht="21">
      <c r="A126" s="57"/>
      <c r="B126" s="12" t="s">
        <v>74</v>
      </c>
      <c r="C126" s="103">
        <v>300000</v>
      </c>
      <c r="D126" s="130">
        <v>2013</v>
      </c>
      <c r="E126" s="110"/>
      <c r="F126" s="68"/>
    </row>
    <row r="127" spans="1:6" ht="21">
      <c r="A127" s="57"/>
      <c r="B127" s="12" t="s">
        <v>123</v>
      </c>
      <c r="C127" s="103">
        <v>20000</v>
      </c>
      <c r="D127" s="130">
        <v>23951</v>
      </c>
      <c r="E127" s="110"/>
      <c r="F127" s="68"/>
    </row>
    <row r="128" spans="1:6" ht="21">
      <c r="A128" s="56"/>
      <c r="B128" s="13" t="s">
        <v>17</v>
      </c>
      <c r="C128" s="104">
        <f>SUM(C122:C127)</f>
        <v>2622000</v>
      </c>
      <c r="D128" s="97">
        <f>SUM(D122:D127)</f>
        <v>2211520</v>
      </c>
      <c r="E128" s="110"/>
      <c r="F128" s="68"/>
    </row>
    <row r="129" spans="1:6" ht="21">
      <c r="A129" s="56"/>
      <c r="B129" s="13" t="s">
        <v>93</v>
      </c>
      <c r="C129" s="78">
        <f>C119+C128</f>
        <v>10294400</v>
      </c>
      <c r="D129" s="97">
        <f>D119+D128</f>
        <v>11814197</v>
      </c>
      <c r="E129" s="113">
        <f>D129/602.5</f>
        <v>19608.625726141079</v>
      </c>
      <c r="F129" s="69">
        <f>E129*E133</f>
        <v>10586.697029543569</v>
      </c>
    </row>
    <row r="130" spans="1:6" ht="21">
      <c r="A130" s="57"/>
      <c r="B130" s="12"/>
      <c r="C130" s="103"/>
      <c r="D130" s="97"/>
      <c r="E130" s="113"/>
      <c r="F130" s="69"/>
    </row>
    <row r="131" spans="1:6" ht="21">
      <c r="A131" s="25"/>
      <c r="B131" s="46" t="s">
        <v>88</v>
      </c>
      <c r="C131" s="84">
        <f>C88+C106+C129</f>
        <v>27571868</v>
      </c>
      <c r="D131" s="97">
        <f>D88+D106+D129</f>
        <v>27899691</v>
      </c>
      <c r="E131" s="114">
        <f>E88+E106+E129</f>
        <v>46306.541078838171</v>
      </c>
      <c r="F131" s="69">
        <v>25000</v>
      </c>
    </row>
    <row r="132" spans="1:6" ht="21">
      <c r="A132" s="25"/>
      <c r="B132" s="96" t="s">
        <v>125</v>
      </c>
      <c r="C132" s="108"/>
      <c r="D132" s="97"/>
      <c r="E132" s="113">
        <v>25000</v>
      </c>
      <c r="F132" s="69"/>
    </row>
    <row r="133" spans="1:6" ht="21">
      <c r="A133" s="25"/>
      <c r="B133" s="96" t="s">
        <v>126</v>
      </c>
      <c r="C133" s="108"/>
      <c r="D133" s="97"/>
      <c r="E133" s="115">
        <v>0.53990000000000005</v>
      </c>
      <c r="F133" s="69"/>
    </row>
    <row r="134" spans="1:6" ht="21">
      <c r="A134" s="60"/>
      <c r="B134" s="16"/>
      <c r="C134" s="85"/>
      <c r="D134" s="86"/>
      <c r="E134" s="70"/>
    </row>
    <row r="135" spans="1:6" ht="21">
      <c r="B135" s="2" t="s">
        <v>81</v>
      </c>
    </row>
    <row r="136" spans="1:6" ht="21">
      <c r="B136" s="21" t="s">
        <v>124</v>
      </c>
      <c r="C136" s="88">
        <f>C137+C138+C139</f>
        <v>602.5</v>
      </c>
      <c r="D136" s="95"/>
    </row>
    <row r="137" spans="1:6" ht="21">
      <c r="A137" s="61"/>
      <c r="B137" s="40" t="s">
        <v>82</v>
      </c>
      <c r="C137" s="88">
        <v>530.5</v>
      </c>
      <c r="D137" s="89"/>
    </row>
    <row r="138" spans="1:6" ht="21">
      <c r="A138" s="61"/>
      <c r="B138" s="40" t="s">
        <v>83</v>
      </c>
      <c r="C138" s="88">
        <v>45</v>
      </c>
      <c r="D138" s="89"/>
    </row>
    <row r="139" spans="1:6" ht="21">
      <c r="A139" s="61"/>
      <c r="B139" s="40" t="s">
        <v>84</v>
      </c>
      <c r="C139" s="88">
        <v>27</v>
      </c>
      <c r="D139" s="89"/>
    </row>
    <row r="140" spans="1:6" ht="21">
      <c r="A140" s="61"/>
      <c r="B140" s="40" t="s">
        <v>85</v>
      </c>
      <c r="C140" s="88">
        <v>46</v>
      </c>
      <c r="D140" s="89"/>
    </row>
    <row r="141" spans="1:6" ht="21">
      <c r="A141" s="61"/>
      <c r="B141" s="40" t="s">
        <v>98</v>
      </c>
      <c r="C141" s="88">
        <v>4</v>
      </c>
      <c r="D141" s="89"/>
    </row>
    <row r="142" spans="1:6" ht="18.75">
      <c r="B142" s="40" t="s">
        <v>86</v>
      </c>
      <c r="C142" s="88">
        <v>4</v>
      </c>
      <c r="D142" s="89"/>
    </row>
    <row r="143" spans="1:6" ht="18.75">
      <c r="B143" s="40" t="s">
        <v>87</v>
      </c>
      <c r="C143" s="88">
        <v>16</v>
      </c>
      <c r="D143" s="89"/>
    </row>
    <row r="144" spans="1:6" ht="18.75">
      <c r="B144" s="40"/>
      <c r="C144" s="88">
        <f>SUM(C137:C143)</f>
        <v>672.5</v>
      </c>
      <c r="D144" s="89"/>
    </row>
    <row r="146" spans="1:6" ht="18.75">
      <c r="B146" s="98" t="s">
        <v>227</v>
      </c>
      <c r="C146" s="99" t="s">
        <v>194</v>
      </c>
      <c r="D146" s="95" t="s">
        <v>178</v>
      </c>
    </row>
    <row r="147" spans="1:6" s="1" customFormat="1" ht="18.75">
      <c r="A147" s="150"/>
      <c r="B147" s="151" t="s">
        <v>128</v>
      </c>
      <c r="C147" s="156">
        <f>C152</f>
        <v>22238.485269709545</v>
      </c>
      <c r="D147" s="152">
        <f>D152</f>
        <v>1853.2071058091287</v>
      </c>
      <c r="E147" s="153"/>
      <c r="F147" s="154"/>
    </row>
    <row r="148" spans="1:6">
      <c r="B148" s="100" t="s">
        <v>225</v>
      </c>
      <c r="C148" s="132">
        <f>E106+E63</f>
        <v>5980.8132780082988</v>
      </c>
      <c r="D148" s="95"/>
    </row>
    <row r="149" spans="1:6">
      <c r="B149" s="100" t="s">
        <v>129</v>
      </c>
      <c r="C149" s="99">
        <v>9000</v>
      </c>
      <c r="D149" s="95"/>
    </row>
    <row r="150" spans="1:6">
      <c r="B150" s="100" t="s">
        <v>226</v>
      </c>
      <c r="C150" s="99">
        <v>4357</v>
      </c>
      <c r="D150" s="95"/>
    </row>
    <row r="151" spans="1:6">
      <c r="B151" s="100" t="s">
        <v>130</v>
      </c>
      <c r="C151" s="132">
        <f>0.15*(C148+C149+C150)</f>
        <v>2900.6719917012447</v>
      </c>
      <c r="D151" s="95"/>
    </row>
    <row r="152" spans="1:6">
      <c r="B152" s="100" t="s">
        <v>32</v>
      </c>
      <c r="C152" s="157">
        <f>SUM(C148:C151)</f>
        <v>22238.485269709545</v>
      </c>
      <c r="D152" s="144">
        <f>C152/12</f>
        <v>1853.2071058091287</v>
      </c>
    </row>
    <row r="153" spans="1:6">
      <c r="B153" s="100"/>
      <c r="C153" s="99"/>
      <c r="D153" s="95"/>
    </row>
    <row r="154" spans="1:6" s="1" customFormat="1" ht="18.75">
      <c r="A154" s="150"/>
      <c r="B154" s="158" t="s">
        <v>228</v>
      </c>
      <c r="C154" s="155">
        <f>E131+9000</f>
        <v>55306.541078838171</v>
      </c>
      <c r="D154" s="152">
        <f>C154/12</f>
        <v>4608.8784232365142</v>
      </c>
      <c r="E154" s="153"/>
      <c r="F154" s="154"/>
    </row>
    <row r="155" spans="1:6">
      <c r="B155" s="100"/>
      <c r="C155" s="99"/>
      <c r="D155" s="95"/>
    </row>
    <row r="156" spans="1:6" s="1" customFormat="1" ht="37.5">
      <c r="A156" s="150"/>
      <c r="B156" s="159" t="s">
        <v>229</v>
      </c>
      <c r="C156" s="155">
        <f>E131-E106-E63</f>
        <v>40325.727800829867</v>
      </c>
      <c r="D156" s="152">
        <f>C156/12</f>
        <v>3360.4773167358221</v>
      </c>
      <c r="E156" s="153"/>
      <c r="F156" s="154"/>
    </row>
    <row r="157" spans="1:6">
      <c r="B157" s="101"/>
      <c r="C157" s="99"/>
      <c r="D157" s="95"/>
    </row>
  </sheetData>
  <mergeCells count="5">
    <mergeCell ref="A2:A3"/>
    <mergeCell ref="B2:B3"/>
    <mergeCell ref="C2:C3"/>
    <mergeCell ref="D2:D3"/>
    <mergeCell ref="E2:F2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доходов и расходов</vt:lpstr>
      <vt:lpstr>детализация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2023-10-22T01:46:17Z</dcterms:modified>
</cp:coreProperties>
</file>