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 activeTab="1"/>
  </bookViews>
  <sheets>
    <sheet name="Смета доходов и расходов" sheetId="1" r:id="rId1"/>
    <sheet name="детализация расходов" sheetId="2" r:id="rId2"/>
  </sheets>
  <calcPr calcId="144525" refMode="R1C1"/>
</workbook>
</file>

<file path=xl/calcChain.xml><?xml version="1.0" encoding="utf-8"?>
<calcChain xmlns="http://schemas.openxmlformats.org/spreadsheetml/2006/main">
  <c r="E18" i="1" l="1"/>
  <c r="E15" i="1" l="1"/>
  <c r="C111" i="2" l="1"/>
  <c r="C103" i="2"/>
  <c r="E30" i="1" l="1"/>
  <c r="E28" i="1"/>
  <c r="C95" i="2"/>
  <c r="C87" i="2"/>
  <c r="C78" i="2"/>
  <c r="D78" i="2" s="1"/>
  <c r="C115" i="2" s="1"/>
  <c r="C58" i="2"/>
  <c r="C54" i="2"/>
  <c r="C49" i="2"/>
  <c r="C42" i="2"/>
  <c r="C12" i="2"/>
  <c r="D6" i="1"/>
  <c r="C96" i="2" l="1"/>
  <c r="D96" i="2" s="1"/>
  <c r="E39" i="1"/>
  <c r="C60" i="2"/>
  <c r="D12" i="2"/>
  <c r="C117" i="2" s="1"/>
  <c r="C118" i="2" s="1"/>
  <c r="C119" i="2" l="1"/>
  <c r="C98" i="2"/>
  <c r="E40" i="1"/>
  <c r="D60" i="2"/>
  <c r="E38" i="1"/>
  <c r="E42" i="1" l="1"/>
  <c r="D98" i="2"/>
  <c r="C123" i="2" s="1"/>
  <c r="E17" i="1" l="1"/>
  <c r="E27" i="1" s="1"/>
  <c r="C121" i="2"/>
  <c r="D100" i="2"/>
  <c r="E16" i="1"/>
  <c r="E26" i="1" s="1"/>
  <c r="E25" i="1" l="1"/>
  <c r="E22" i="1" s="1"/>
  <c r="E21" i="1" l="1"/>
  <c r="E35" i="1" s="1"/>
  <c r="E36" i="1" s="1"/>
</calcChain>
</file>

<file path=xl/sharedStrings.xml><?xml version="1.0" encoding="utf-8"?>
<sst xmlns="http://schemas.openxmlformats.org/spreadsheetml/2006/main" count="155" uniqueCount="149">
  <si>
    <t>Водоснабжение поселка</t>
  </si>
  <si>
    <t>Содержание электрохозяйства</t>
  </si>
  <si>
    <t>Содержание общего имущества</t>
  </si>
  <si>
    <t>Проведение собрания</t>
  </si>
  <si>
    <t>Содержание стадиона и детской площадки</t>
  </si>
  <si>
    <t>непредвиденные расходы</t>
  </si>
  <si>
    <t>Содержание КПП</t>
  </si>
  <si>
    <t>Статьи доходов и направления расходов</t>
  </si>
  <si>
    <t>РАСХОДЫ:</t>
  </si>
  <si>
    <t>ДОХОДЫ:</t>
  </si>
  <si>
    <t>Итого Расходы:</t>
  </si>
  <si>
    <t>Итого Доходы:</t>
  </si>
  <si>
    <t>1.</t>
  </si>
  <si>
    <t>3.</t>
  </si>
  <si>
    <t>2.</t>
  </si>
  <si>
    <t>РАСХОДЫ</t>
  </si>
  <si>
    <t>Анализы воды</t>
  </si>
  <si>
    <t>приобретение материлов для обслуживания сетей</t>
  </si>
  <si>
    <t>Итого</t>
  </si>
  <si>
    <t>ремонт и замена приборов коммерческого учета</t>
  </si>
  <si>
    <t>э/э на наружное освещение поселка</t>
  </si>
  <si>
    <t>Лампы ДРЛ</t>
  </si>
  <si>
    <t>ТО пропускной системы</t>
  </si>
  <si>
    <t>работа КПП, тревожная кнопка в кассе</t>
  </si>
  <si>
    <t>арендная плата за землю под объектами водоснабжения</t>
  </si>
  <si>
    <t>земельный налог</t>
  </si>
  <si>
    <t>ИТС, программное обеспечение</t>
  </si>
  <si>
    <t>налог УСНО</t>
  </si>
  <si>
    <t>обслуживание ККМ</t>
  </si>
  <si>
    <t>почтовые, почтовые судебные</t>
  </si>
  <si>
    <t>услуги банка</t>
  </si>
  <si>
    <t>хознужды</t>
  </si>
  <si>
    <t>юридические услуги</t>
  </si>
  <si>
    <t>Итого:</t>
  </si>
  <si>
    <t>типографские расходы</t>
  </si>
  <si>
    <t>внесение изменений</t>
  </si>
  <si>
    <t>Итого собрание</t>
  </si>
  <si>
    <t xml:space="preserve">арендная плата за землю под стадион </t>
  </si>
  <si>
    <t>арендная плата за землю под детской площадкой</t>
  </si>
  <si>
    <t>Итого непредвиденные расходы</t>
  </si>
  <si>
    <t>ремонт, обслуживание колодцев</t>
  </si>
  <si>
    <t>баннер о закрытии дорог</t>
  </si>
  <si>
    <t>расчистка дорог от снега и грязи, подсыпка дорог</t>
  </si>
  <si>
    <t>Прочие доходы:</t>
  </si>
  <si>
    <t>Аренда электросетевого комплекса</t>
  </si>
  <si>
    <t>Аренда 2-го этажа цех ПЭСК</t>
  </si>
  <si>
    <t>№ строки</t>
  </si>
  <si>
    <t>аренда помещения Правления ТСН "Молодежное"</t>
  </si>
  <si>
    <t>приобретение ручного инструмента и спецодежды</t>
  </si>
  <si>
    <t>транспортный налог</t>
  </si>
  <si>
    <t>ГСМ и содержание а/м</t>
  </si>
  <si>
    <t>ОСАГО</t>
  </si>
  <si>
    <t>канцелярские расходы</t>
  </si>
  <si>
    <t>техобслуживание ПК и расходные материалы для ПК</t>
  </si>
  <si>
    <t>арендная плата за землю под ВЛ, ЛЭП</t>
  </si>
  <si>
    <t>заработная плата по штатному расписанию</t>
  </si>
  <si>
    <t>охранная сигнализация ВНБ и скважин 12 мес*6 000,00</t>
  </si>
  <si>
    <t>юридические услуги, связанные с взысканием задолженности по взносам</t>
  </si>
  <si>
    <t>арендная плата за ЗУ, выделенного для обмена с Корольковым А.Н. (выделено из ЗУ ДП)</t>
  </si>
  <si>
    <t>стационарные телефоны, интернет, сотовая связь, обзвон должников</t>
  </si>
  <si>
    <t xml:space="preserve">Справочно* остаток денежных средств на начало года: </t>
  </si>
  <si>
    <t>в том числе:</t>
  </si>
  <si>
    <t>Водный налог</t>
  </si>
  <si>
    <t>Дератизация и дезинсекция</t>
  </si>
  <si>
    <t>Системы управления глуб насосами</t>
  </si>
  <si>
    <t>Устранение аварийных ситуаций</t>
  </si>
  <si>
    <t>Электроэнергия на здание ВНС-1, ВНС-2</t>
  </si>
  <si>
    <t>Госпошлина (судебная, регистрация имущества)</t>
  </si>
  <si>
    <t>Ремонт, обслуживание водозабора "Молодежный-551"</t>
  </si>
  <si>
    <t>обкашивание мест общего пользования (стадион, детская площадка, остановочные пункты)</t>
  </si>
  <si>
    <t>изготовление баннера и растяжки о проведении собрания, крепление баннера</t>
  </si>
  <si>
    <t>взносы с ФОТ (2 сантехника, 1 сварщик)</t>
  </si>
  <si>
    <t>из них внесено асфальтированием дорог (зачеты прошлых лет)</t>
  </si>
  <si>
    <t>Проезды, периметр поселка</t>
  </si>
  <si>
    <t>Всего домовладений:</t>
  </si>
  <si>
    <t>Членов ТСН , пользующихся всей инфраструктурой</t>
  </si>
  <si>
    <t>Члены ТСН, проживающие по ул. Лесная, Зеленая</t>
  </si>
  <si>
    <t>Члены ТСН, имеющие собственные скважины</t>
  </si>
  <si>
    <t>Нечлены ТСН, пользующиеся всей инфраструктурой ТСН</t>
  </si>
  <si>
    <t>Нечлены ТСН, проживающие по ул. Лесная, Зеленая</t>
  </si>
  <si>
    <t>Нечлены ТСН, проживающие на 2,1 га</t>
  </si>
  <si>
    <t>Всего расходов по смете:</t>
  </si>
  <si>
    <t>Всего расходов по разделу 1:</t>
  </si>
  <si>
    <t>Раздел 2. Водоснабжение поселка</t>
  </si>
  <si>
    <t>Итого по разделу 2:</t>
  </si>
  <si>
    <t>Раздел 3. Содержание автомобильных проездов, содержание КПП, периметр поселка</t>
  </si>
  <si>
    <t>Всего по разделу 3:</t>
  </si>
  <si>
    <t>Платежи от нечленов ТСН:</t>
  </si>
  <si>
    <t>Нечлены ТСН, пользующиеся всей инфраструктурой ТС</t>
  </si>
  <si>
    <t>Нечлены ТСН, проживающие по ул. Лесная, Зеленая, 2.1 га</t>
  </si>
  <si>
    <t xml:space="preserve">Доходы+остаток денежных средств наконец периода </t>
  </si>
  <si>
    <t>Содержание автомобильных проездов, КПП, периметр поселка</t>
  </si>
  <si>
    <t>Раздел 1. Общие расходы на содержание имущества ТСН</t>
  </si>
  <si>
    <t>Общие расходы на содержание имущества ТСН</t>
  </si>
  <si>
    <t>Нечлены ТСН, имеющие собственные скважины</t>
  </si>
  <si>
    <t>Утвержденный размер ежемесячного членского взноса</t>
  </si>
  <si>
    <t>Утвержденный размер платы для собственников, ведущих хозяйство в индивидуальном порядке и пользующихся всей инфраструктурой ТСН</t>
  </si>
  <si>
    <t>Утвержденный размер платы для ведущих хозяйство в индивидуальном порядке и имеющих собственные скважины</t>
  </si>
  <si>
    <t>Утвержденный размер платы для ведущих хозяйство в индивидуальном порядке и, проживающих по ул. Лесная, Зеленая, 2,1 га (подключенных к инфраструктуре ТСН)</t>
  </si>
  <si>
    <t>2. Взносы по проекту "Чистая вода"</t>
  </si>
  <si>
    <t>материалы для ремонта линий</t>
  </si>
  <si>
    <t>Взносы в фонды на ЗП 30,2%</t>
  </si>
  <si>
    <t>обработка от клещей, горностаевой моли стадиона, детской и спортивной площадок, остановочных пунктов</t>
  </si>
  <si>
    <t xml:space="preserve">приобретение оборудования и инвентаря </t>
  </si>
  <si>
    <t>сайт, работа личных кабинетов (обслуживание, оплата платформы и пр)</t>
  </si>
  <si>
    <t>почтовые расходы (рассылка уведомлений о проведении собрания и рассылка бюллетеней)</t>
  </si>
  <si>
    <t>Оплата труда  (2 сантехника, 1 сварщик)</t>
  </si>
  <si>
    <t>вывоз растительного мусора на полигон</t>
  </si>
  <si>
    <t xml:space="preserve">телефон, интернет, сотовая связь </t>
  </si>
  <si>
    <t>электроэнергия на здание КПП</t>
  </si>
  <si>
    <t>Членский взнос, уплачиваемый членом ТСН</t>
  </si>
  <si>
    <t>Разные  доходы (продажа меток, страховые возмещения):</t>
  </si>
  <si>
    <t>Для нечленов по Лесной, Зеленой. 2.1 га</t>
  </si>
  <si>
    <t>водоснабжение</t>
  </si>
  <si>
    <t>капремонт системы водоснабжения</t>
  </si>
  <si>
    <t>содержание электрохозяйства</t>
  </si>
  <si>
    <t>СОИ 15%</t>
  </si>
  <si>
    <t>Для проживающих внутри поселка, полностью</t>
  </si>
  <si>
    <t>Для проживающих внутри поселка, не подключенных к системе водоснабжения</t>
  </si>
  <si>
    <t>1. Взносы</t>
  </si>
  <si>
    <t>арендная плата за ЗУ Школьная 35 "А"-2</t>
  </si>
  <si>
    <t xml:space="preserve">видеосъемка собрания </t>
  </si>
  <si>
    <t>услуги регионального оператора по обращению с ТКО ( здание КПП)</t>
  </si>
  <si>
    <t>Комплексная промывка системы технического водоснабжения</t>
  </si>
  <si>
    <t>ямочный ремонт (БЦМ) 6*160000</t>
  </si>
  <si>
    <t>работы по благоустройству (ремонт трибун, горок)</t>
  </si>
  <si>
    <t>прочие непредвиденные расходы</t>
  </si>
  <si>
    <t>Членов (долей) ТСН, всего: (11.01.2023)</t>
  </si>
  <si>
    <t>на 2023 год:</t>
  </si>
  <si>
    <t>Остаток денежных средств на 31.12.2022 (членских взносов)</t>
  </si>
  <si>
    <t>Количество долей членов  ТСН (на 11.01.2023 г), всего</t>
  </si>
  <si>
    <t>3. Расчеты по ТКО (подомовой сбор)</t>
  </si>
  <si>
    <t>Размещение оборудования Вымпелком ПАО , Т2 Мобайл, МТС ПАО</t>
  </si>
  <si>
    <t>присоединение к сетям</t>
  </si>
  <si>
    <t>на 1 домовладение</t>
  </si>
  <si>
    <t>доля расходов, уплачиваемая членом ТСН, %</t>
  </si>
  <si>
    <t>комплексный ремонт дорог</t>
  </si>
  <si>
    <t xml:space="preserve">кол-во взносов </t>
  </si>
  <si>
    <t xml:space="preserve">Долги по членским взносам прошлых лет </t>
  </si>
  <si>
    <t>ежемесячный членский взнос, в пересчете на 12 месяцев</t>
  </si>
  <si>
    <t>Членские взносы 2023, вносимые:</t>
  </si>
  <si>
    <t>Сумма</t>
  </si>
  <si>
    <t>Расходы</t>
  </si>
  <si>
    <t>Всего, план 2023</t>
  </si>
  <si>
    <t xml:space="preserve">Смета доходов и расходов ТСН "Молодежное" на 2023 год </t>
  </si>
  <si>
    <t xml:space="preserve">Детализация статей Сметы доходов и расходов ТСН "Молодежное" на 2023 год           </t>
  </si>
  <si>
    <t>текущий ремонт здания КПП</t>
  </si>
  <si>
    <t>установка, замена, ремонт дорожных знаков, благоустройчтво остановок общественного транспорта (устройство карманов, установка павильона)</t>
  </si>
  <si>
    <t>приобретение меток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</si>
</sst>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1" xfId="0" applyFont="1" applyBorder="1"/>
    <xf numFmtId="0" fontId="11" fillId="0" borderId="9" xfId="0" applyFont="1" applyBorder="1" applyAlignment="1">
      <alignment horizontal="center"/>
    </xf>
    <xf numFmtId="0" fontId="12" fillId="0" borderId="6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9" fillId="0" borderId="0" xfId="0" applyFont="1" applyBorder="1"/>
    <xf numFmtId="4" fontId="10" fillId="0" borderId="0" xfId="0" applyNumberFormat="1" applyFont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49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/>
    <xf numFmtId="0" fontId="11" fillId="0" borderId="1" xfId="0" applyFont="1" applyBorder="1" applyAlignment="1">
      <alignment wrapText="1"/>
    </xf>
    <xf numFmtId="4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9" fillId="0" borderId="0" xfId="0" applyNumberFormat="1" applyFont="1" applyBorder="1"/>
    <xf numFmtId="0" fontId="14" fillId="0" borderId="1" xfId="0" applyFont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 applyFill="1" applyBorder="1" applyAlignment="1">
      <alignment wrapText="1"/>
    </xf>
    <xf numFmtId="0" fontId="11" fillId="0" borderId="9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9" xfId="0" applyFont="1" applyBorder="1"/>
    <xf numFmtId="0" fontId="13" fillId="0" borderId="6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3" fontId="9" fillId="0" borderId="1" xfId="0" applyNumberFormat="1" applyFont="1" applyBorder="1"/>
    <xf numFmtId="49" fontId="10" fillId="0" borderId="0" xfId="0" applyNumberFormat="1" applyFont="1"/>
    <xf numFmtId="49" fontId="11" fillId="0" borderId="4" xfId="0" applyNumberFormat="1" applyFont="1" applyBorder="1"/>
    <xf numFmtId="49" fontId="11" fillId="0" borderId="5" xfId="0" applyNumberFormat="1" applyFont="1" applyBorder="1"/>
    <xf numFmtId="49" fontId="10" fillId="0" borderId="5" xfId="0" applyNumberFormat="1" applyFont="1" applyBorder="1"/>
    <xf numFmtId="49" fontId="11" fillId="0" borderId="10" xfId="0" applyNumberFormat="1" applyFont="1" applyBorder="1"/>
    <xf numFmtId="49" fontId="0" fillId="0" borderId="0" xfId="0" applyNumberFormat="1"/>
    <xf numFmtId="49" fontId="11" fillId="0" borderId="0" xfId="0" applyNumberFormat="1" applyFont="1" applyBorder="1" applyAlignment="1">
      <alignment horizontal="left"/>
    </xf>
    <xf numFmtId="49" fontId="10" fillId="0" borderId="0" xfId="0" applyNumberFormat="1" applyFont="1" applyBorder="1"/>
    <xf numFmtId="49" fontId="14" fillId="0" borderId="1" xfId="0" applyNumberFormat="1" applyFont="1" applyBorder="1" applyAlignment="1">
      <alignment horizontal="left"/>
    </xf>
    <xf numFmtId="49" fontId="14" fillId="0" borderId="1" xfId="0" applyNumberFormat="1" applyFont="1" applyBorder="1"/>
    <xf numFmtId="49" fontId="14" fillId="0" borderId="1" xfId="0" applyNumberFormat="1" applyFont="1" applyBorder="1" applyAlignment="1">
      <alignment wrapText="1"/>
    </xf>
    <xf numFmtId="49" fontId="4" fillId="0" borderId="1" xfId="0" applyNumberFormat="1" applyFont="1" applyBorder="1"/>
    <xf numFmtId="0" fontId="3" fillId="0" borderId="1" xfId="0" applyFont="1" applyBorder="1"/>
    <xf numFmtId="0" fontId="2" fillId="0" borderId="6" xfId="0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3" fontId="7" fillId="0" borderId="0" xfId="0" applyNumberFormat="1" applyFont="1"/>
    <xf numFmtId="3" fontId="10" fillId="0" borderId="1" xfId="0" applyNumberFormat="1" applyFont="1" applyBorder="1"/>
    <xf numFmtId="0" fontId="12" fillId="0" borderId="1" xfId="0" applyFont="1" applyFill="1" applyBorder="1"/>
    <xf numFmtId="0" fontId="16" fillId="0" borderId="1" xfId="0" applyFont="1" applyBorder="1" applyAlignment="1">
      <alignment horizontal="right"/>
    </xf>
    <xf numFmtId="0" fontId="0" fillId="0" borderId="1" xfId="0" applyBorder="1"/>
    <xf numFmtId="0" fontId="17" fillId="0" borderId="6" xfId="0" applyFont="1" applyBorder="1"/>
    <xf numFmtId="0" fontId="1" fillId="0" borderId="1" xfId="0" applyFont="1" applyBorder="1"/>
    <xf numFmtId="3" fontId="17" fillId="0" borderId="15" xfId="0" applyNumberFormat="1" applyFont="1" applyBorder="1" applyAlignment="1">
      <alignment horizontal="right"/>
    </xf>
    <xf numFmtId="3" fontId="19" fillId="0" borderId="15" xfId="0" applyNumberFormat="1" applyFont="1" applyBorder="1" applyAlignment="1">
      <alignment horizontal="right"/>
    </xf>
    <xf numFmtId="3" fontId="18" fillId="0" borderId="16" xfId="0" applyNumberFormat="1" applyFont="1" applyBorder="1" applyAlignment="1">
      <alignment horizontal="right"/>
    </xf>
    <xf numFmtId="3" fontId="19" fillId="0" borderId="16" xfId="0" applyNumberFormat="1" applyFont="1" applyBorder="1" applyAlignment="1">
      <alignment horizontal="right"/>
    </xf>
    <xf numFmtId="0" fontId="13" fillId="0" borderId="17" xfId="0" applyFont="1" applyBorder="1" applyAlignment="1">
      <alignment horizontal="left"/>
    </xf>
    <xf numFmtId="3" fontId="19" fillId="2" borderId="16" xfId="0" applyNumberFormat="1" applyFont="1" applyFill="1" applyBorder="1" applyAlignment="1">
      <alignment horizontal="right"/>
    </xf>
    <xf numFmtId="3" fontId="19" fillId="2" borderId="15" xfId="0" applyNumberFormat="1" applyFont="1" applyFill="1" applyBorder="1" applyAlignment="1">
      <alignment horizontal="right"/>
    </xf>
    <xf numFmtId="3" fontId="19" fillId="2" borderId="18" xfId="0" applyNumberFormat="1" applyFont="1" applyFill="1" applyBorder="1" applyAlignment="1">
      <alignment horizontal="right"/>
    </xf>
    <xf numFmtId="3" fontId="19" fillId="2" borderId="19" xfId="0" applyNumberFormat="1" applyFont="1" applyFill="1" applyBorder="1" applyAlignment="1">
      <alignment horizontal="right"/>
    </xf>
    <xf numFmtId="0" fontId="0" fillId="0" borderId="15" xfId="0" applyBorder="1"/>
    <xf numFmtId="0" fontId="15" fillId="0" borderId="12" xfId="0" applyFont="1" applyBorder="1" applyAlignment="1">
      <alignment wrapText="1"/>
    </xf>
    <xf numFmtId="3" fontId="10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3" fontId="15" fillId="0" borderId="13" xfId="0" applyNumberFormat="1" applyFont="1" applyBorder="1"/>
    <xf numFmtId="3" fontId="15" fillId="0" borderId="1" xfId="0" applyNumberFormat="1" applyFont="1" applyBorder="1"/>
    <xf numFmtId="3" fontId="15" fillId="0" borderId="24" xfId="0" applyNumberFormat="1" applyFont="1" applyBorder="1"/>
    <xf numFmtId="3" fontId="16" fillId="0" borderId="1" xfId="0" applyNumberFormat="1" applyFont="1" applyBorder="1" applyAlignment="1">
      <alignment horizontal="right"/>
    </xf>
    <xf numFmtId="1" fontId="16" fillId="0" borderId="1" xfId="0" applyNumberFormat="1" applyFont="1" applyBorder="1" applyAlignment="1">
      <alignment horizontal="right"/>
    </xf>
    <xf numFmtId="0" fontId="15" fillId="0" borderId="20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49" fontId="11" fillId="0" borderId="2" xfId="0" applyNumberFormat="1" applyFont="1" applyBorder="1"/>
    <xf numFmtId="49" fontId="11" fillId="0" borderId="3" xfId="0" applyNumberFormat="1" applyFont="1" applyBorder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opLeftCell="A10" workbookViewId="0">
      <selection activeCell="J17" sqref="J17"/>
    </sheetView>
  </sheetViews>
  <sheetFormatPr defaultRowHeight="15" x14ac:dyDescent="0.25"/>
  <cols>
    <col min="2" max="2" width="104.28515625" bestFit="1" customWidth="1"/>
    <col min="3" max="3" width="17.85546875" bestFit="1" customWidth="1"/>
    <col min="4" max="4" width="18.85546875" customWidth="1"/>
    <col min="5" max="5" width="22.42578125" style="34" customWidth="1"/>
  </cols>
  <sheetData>
    <row r="1" spans="1:5" ht="14.25" customHeight="1" x14ac:dyDescent="0.35">
      <c r="A1" s="5"/>
      <c r="B1" s="5"/>
      <c r="C1" s="5"/>
      <c r="D1" s="5"/>
    </row>
    <row r="2" spans="1:5" s="4" customFormat="1" ht="60.75" customHeight="1" x14ac:dyDescent="0.35">
      <c r="A2" s="94" t="s">
        <v>144</v>
      </c>
      <c r="B2" s="94"/>
      <c r="C2" s="94"/>
      <c r="D2" s="94"/>
      <c r="E2" s="35"/>
    </row>
    <row r="3" spans="1:5" ht="21" x14ac:dyDescent="0.35">
      <c r="A3" s="5"/>
      <c r="B3" s="6"/>
      <c r="C3" s="6"/>
      <c r="D3" s="6"/>
    </row>
    <row r="4" spans="1:5" ht="21" x14ac:dyDescent="0.35">
      <c r="A4" s="5"/>
      <c r="B4" s="7" t="s">
        <v>130</v>
      </c>
      <c r="C4" s="7"/>
      <c r="D4" s="7">
        <v>604</v>
      </c>
    </row>
    <row r="5" spans="1:5" ht="21" x14ac:dyDescent="0.35">
      <c r="A5" s="8"/>
      <c r="B5" s="17"/>
      <c r="C5" s="8"/>
      <c r="D5" s="32"/>
    </row>
    <row r="6" spans="1:5" ht="21" x14ac:dyDescent="0.35">
      <c r="A6" s="8"/>
      <c r="B6" s="17" t="s">
        <v>60</v>
      </c>
      <c r="C6" s="8"/>
      <c r="D6" s="32">
        <f>D8+D9+D10</f>
        <v>1081490</v>
      </c>
    </row>
    <row r="7" spans="1:5" ht="21" x14ac:dyDescent="0.35">
      <c r="A7" s="8"/>
      <c r="B7" s="17" t="s">
        <v>61</v>
      </c>
      <c r="C7" s="8"/>
      <c r="D7" s="32"/>
    </row>
    <row r="8" spans="1:5" ht="21" x14ac:dyDescent="0.35">
      <c r="A8" s="8"/>
      <c r="B8" s="17" t="s">
        <v>119</v>
      </c>
      <c r="C8" s="8"/>
      <c r="D8" s="32">
        <v>304733</v>
      </c>
    </row>
    <row r="9" spans="1:5" ht="21" x14ac:dyDescent="0.35">
      <c r="A9" s="8"/>
      <c r="B9" s="17" t="s">
        <v>99</v>
      </c>
      <c r="C9" s="8"/>
      <c r="D9" s="32">
        <v>167478</v>
      </c>
    </row>
    <row r="10" spans="1:5" ht="21" x14ac:dyDescent="0.35">
      <c r="A10" s="8"/>
      <c r="B10" s="17" t="s">
        <v>131</v>
      </c>
      <c r="C10" s="8"/>
      <c r="D10" s="32">
        <v>609279</v>
      </c>
    </row>
    <row r="11" spans="1:5" ht="21" x14ac:dyDescent="0.35">
      <c r="A11" s="8"/>
      <c r="B11" s="17"/>
      <c r="C11" s="8"/>
      <c r="D11" s="32"/>
    </row>
    <row r="12" spans="1:5" s="1" customFormat="1" ht="21" customHeight="1" x14ac:dyDescent="0.25">
      <c r="A12" s="96"/>
      <c r="B12" s="96" t="s">
        <v>7</v>
      </c>
      <c r="C12" s="96" t="s">
        <v>46</v>
      </c>
      <c r="D12" s="95" t="s">
        <v>137</v>
      </c>
      <c r="E12" s="93" t="s">
        <v>141</v>
      </c>
    </row>
    <row r="13" spans="1:5" s="1" customFormat="1" ht="21" customHeight="1" x14ac:dyDescent="0.25">
      <c r="A13" s="96"/>
      <c r="B13" s="96"/>
      <c r="C13" s="96"/>
      <c r="D13" s="95"/>
      <c r="E13" s="93"/>
    </row>
    <row r="14" spans="1:5" s="1" customFormat="1" ht="96" customHeight="1" x14ac:dyDescent="0.25">
      <c r="A14" s="96"/>
      <c r="B14" s="96"/>
      <c r="C14" s="96"/>
      <c r="D14" s="95"/>
      <c r="E14" s="93"/>
    </row>
    <row r="15" spans="1:5" ht="21" x14ac:dyDescent="0.35">
      <c r="A15" s="19"/>
      <c r="B15" s="19" t="s">
        <v>95</v>
      </c>
      <c r="C15" s="22"/>
      <c r="D15" s="33">
        <v>604</v>
      </c>
      <c r="E15" s="65">
        <f>'детализация расходов'!D99</f>
        <v>25240</v>
      </c>
    </row>
    <row r="16" spans="1:5" ht="42" x14ac:dyDescent="0.35">
      <c r="A16" s="68"/>
      <c r="B16" s="44" t="s">
        <v>96</v>
      </c>
      <c r="C16" s="22"/>
      <c r="D16" s="33">
        <v>46</v>
      </c>
      <c r="E16" s="65">
        <f>'детализация расходов'!D98</f>
        <v>47866.006622516557</v>
      </c>
    </row>
    <row r="17" spans="1:5" ht="42" x14ac:dyDescent="0.35">
      <c r="A17" s="19"/>
      <c r="B17" s="44" t="s">
        <v>97</v>
      </c>
      <c r="C17" s="22"/>
      <c r="D17" s="33">
        <v>4</v>
      </c>
      <c r="E17" s="65">
        <f>'детализация расходов'!D98-'детализация расходов'!D78</f>
        <v>41069.226821192053</v>
      </c>
    </row>
    <row r="18" spans="1:5" ht="63" x14ac:dyDescent="0.35">
      <c r="A18" s="19"/>
      <c r="B18" s="44" t="s">
        <v>98</v>
      </c>
      <c r="C18" s="22"/>
      <c r="D18" s="33">
        <v>20</v>
      </c>
      <c r="E18" s="65">
        <f>'детализация расходов'!C119</f>
        <v>26916.818129139072</v>
      </c>
    </row>
    <row r="19" spans="1:5" s="4" customFormat="1" ht="21" x14ac:dyDescent="0.35">
      <c r="A19" s="23"/>
      <c r="B19" s="20" t="s">
        <v>9</v>
      </c>
      <c r="C19" s="57"/>
      <c r="D19" s="20"/>
      <c r="E19" s="82"/>
    </row>
    <row r="20" spans="1:5" s="4" customFormat="1" ht="21" x14ac:dyDescent="0.35">
      <c r="A20" s="23"/>
      <c r="B20" s="20" t="s">
        <v>129</v>
      </c>
      <c r="C20" s="57"/>
      <c r="D20" s="20"/>
      <c r="E20" s="36">
        <v>298035</v>
      </c>
    </row>
    <row r="21" spans="1:5" ht="21" x14ac:dyDescent="0.35">
      <c r="A21" s="19"/>
      <c r="B21" s="10" t="s">
        <v>140</v>
      </c>
      <c r="C21" s="58"/>
      <c r="D21" s="33">
        <v>604</v>
      </c>
      <c r="E21" s="36">
        <f>E22-E23+E24</f>
        <v>21959701</v>
      </c>
    </row>
    <row r="22" spans="1:5" ht="21" x14ac:dyDescent="0.35">
      <c r="A22" s="19"/>
      <c r="B22" s="70" t="s">
        <v>139</v>
      </c>
      <c r="C22" s="58"/>
      <c r="D22" s="33">
        <v>604</v>
      </c>
      <c r="E22" s="65">
        <f>E15*D22</f>
        <v>15244960</v>
      </c>
    </row>
    <row r="23" spans="1:5" ht="21" x14ac:dyDescent="0.35">
      <c r="A23" s="19"/>
      <c r="B23" s="46" t="s">
        <v>72</v>
      </c>
      <c r="C23" s="59"/>
      <c r="D23" s="10"/>
      <c r="E23" s="65">
        <v>249455</v>
      </c>
    </row>
    <row r="24" spans="1:5" ht="21" x14ac:dyDescent="0.35">
      <c r="A24" s="19"/>
      <c r="B24" s="70" t="s">
        <v>138</v>
      </c>
      <c r="C24" s="58"/>
      <c r="D24" s="10"/>
      <c r="E24" s="65">
        <v>6964196</v>
      </c>
    </row>
    <row r="25" spans="1:5" ht="21" x14ac:dyDescent="0.35">
      <c r="A25" s="19"/>
      <c r="B25" s="21" t="s">
        <v>87</v>
      </c>
      <c r="C25" s="58"/>
      <c r="D25" s="10"/>
      <c r="E25" s="48">
        <f>E26+E27+E28</f>
        <v>2904449.5745033114</v>
      </c>
    </row>
    <row r="26" spans="1:5" s="47" customFormat="1" ht="21" x14ac:dyDescent="0.35">
      <c r="A26" s="45"/>
      <c r="B26" s="45" t="s">
        <v>88</v>
      </c>
      <c r="C26" s="60"/>
      <c r="D26" s="45">
        <v>46</v>
      </c>
      <c r="E26" s="65">
        <f>E16*D26</f>
        <v>2201836.3046357618</v>
      </c>
    </row>
    <row r="27" spans="1:5" s="47" customFormat="1" ht="21" x14ac:dyDescent="0.35">
      <c r="A27" s="45"/>
      <c r="B27" s="61" t="s">
        <v>94</v>
      </c>
      <c r="C27" s="60"/>
      <c r="D27" s="45">
        <v>4</v>
      </c>
      <c r="E27" s="65">
        <f>E17*D17</f>
        <v>164276.90728476821</v>
      </c>
    </row>
    <row r="28" spans="1:5" s="47" customFormat="1" ht="21" x14ac:dyDescent="0.35">
      <c r="A28" s="45"/>
      <c r="B28" s="45" t="s">
        <v>89</v>
      </c>
      <c r="C28" s="60"/>
      <c r="D28" s="45">
        <v>20</v>
      </c>
      <c r="E28" s="65">
        <f>E18*D18</f>
        <v>538336.36258278147</v>
      </c>
    </row>
    <row r="29" spans="1:5" s="47" customFormat="1" ht="21" x14ac:dyDescent="0.35">
      <c r="A29" s="45"/>
      <c r="B29" s="45"/>
      <c r="C29" s="60"/>
      <c r="D29" s="45"/>
      <c r="E29" s="65"/>
    </row>
    <row r="30" spans="1:5" ht="21" x14ac:dyDescent="0.35">
      <c r="A30" s="19"/>
      <c r="B30" s="10" t="s">
        <v>43</v>
      </c>
      <c r="C30" s="58"/>
      <c r="D30" s="10"/>
      <c r="E30" s="36">
        <f>E31+E32+E33</f>
        <v>2730960</v>
      </c>
    </row>
    <row r="31" spans="1:5" ht="21" x14ac:dyDescent="0.35">
      <c r="A31" s="19"/>
      <c r="B31" s="10" t="s">
        <v>44</v>
      </c>
      <c r="C31" s="58"/>
      <c r="D31" s="10"/>
      <c r="E31" s="82">
        <v>1822800</v>
      </c>
    </row>
    <row r="32" spans="1:5" ht="21" x14ac:dyDescent="0.35">
      <c r="A32" s="19"/>
      <c r="B32" s="10" t="s">
        <v>45</v>
      </c>
      <c r="C32" s="58"/>
      <c r="D32" s="10"/>
      <c r="E32" s="82">
        <v>518400</v>
      </c>
    </row>
    <row r="33" spans="1:5" ht="21" x14ac:dyDescent="0.35">
      <c r="A33" s="19"/>
      <c r="B33" s="10" t="s">
        <v>132</v>
      </c>
      <c r="C33" s="58"/>
      <c r="D33" s="10"/>
      <c r="E33" s="82">
        <v>389760</v>
      </c>
    </row>
    <row r="34" spans="1:5" ht="21" x14ac:dyDescent="0.35">
      <c r="A34" s="19"/>
      <c r="B34" s="10" t="s">
        <v>111</v>
      </c>
      <c r="C34" s="58"/>
      <c r="D34" s="10"/>
      <c r="E34" s="36">
        <v>1000000</v>
      </c>
    </row>
    <row r="35" spans="1:5" s="2" customFormat="1" ht="21" x14ac:dyDescent="0.35">
      <c r="A35" s="10"/>
      <c r="B35" s="10" t="s">
        <v>11</v>
      </c>
      <c r="C35" s="58"/>
      <c r="D35" s="10"/>
      <c r="E35" s="83">
        <f>E21+E25+E30+E34</f>
        <v>28595110.57450331</v>
      </c>
    </row>
    <row r="36" spans="1:5" s="2" customFormat="1" ht="21" x14ac:dyDescent="0.35">
      <c r="A36" s="10"/>
      <c r="B36" s="26" t="s">
        <v>90</v>
      </c>
      <c r="C36" s="58"/>
      <c r="D36" s="10"/>
      <c r="E36" s="83">
        <f>E20+E35</f>
        <v>28893145.57450331</v>
      </c>
    </row>
    <row r="37" spans="1:5" s="3" customFormat="1" ht="21" x14ac:dyDescent="0.35">
      <c r="A37" s="20"/>
      <c r="B37" s="20" t="s">
        <v>8</v>
      </c>
      <c r="C37" s="57"/>
      <c r="D37" s="20"/>
      <c r="E37" s="83"/>
    </row>
    <row r="38" spans="1:5" s="3" customFormat="1" ht="21" x14ac:dyDescent="0.35">
      <c r="A38" s="28" t="s">
        <v>12</v>
      </c>
      <c r="B38" s="28" t="s">
        <v>93</v>
      </c>
      <c r="C38" s="57"/>
      <c r="D38" s="20"/>
      <c r="E38" s="83">
        <f>'детализация расходов'!C60</f>
        <v>15440963</v>
      </c>
    </row>
    <row r="39" spans="1:5" s="1" customFormat="1" ht="21" x14ac:dyDescent="0.35">
      <c r="A39" s="28" t="s">
        <v>14</v>
      </c>
      <c r="B39" s="10" t="s">
        <v>0</v>
      </c>
      <c r="C39" s="58"/>
      <c r="D39" s="27"/>
      <c r="E39" s="83">
        <f>'детализация расходов'!C78</f>
        <v>4105255</v>
      </c>
    </row>
    <row r="40" spans="1:5" s="1" customFormat="1" ht="21" x14ac:dyDescent="0.35">
      <c r="A40" s="28" t="s">
        <v>14</v>
      </c>
      <c r="B40" s="10" t="s">
        <v>91</v>
      </c>
      <c r="C40" s="58"/>
      <c r="D40" s="27"/>
      <c r="E40" s="83">
        <f>'детализация расходов'!C96</f>
        <v>9364850</v>
      </c>
    </row>
    <row r="41" spans="1:5" s="1" customFormat="1" ht="21" x14ac:dyDescent="0.35">
      <c r="A41" s="28" t="s">
        <v>13</v>
      </c>
      <c r="B41" s="10"/>
      <c r="C41" s="25"/>
      <c r="D41" s="27"/>
      <c r="E41" s="83"/>
    </row>
    <row r="42" spans="1:5" s="1" customFormat="1" ht="21" x14ac:dyDescent="0.35">
      <c r="A42" s="10"/>
      <c r="B42" s="28" t="s">
        <v>10</v>
      </c>
      <c r="C42" s="57"/>
      <c r="D42" s="29"/>
      <c r="E42" s="83">
        <f>'детализация расходов'!C98</f>
        <v>28911068</v>
      </c>
    </row>
    <row r="43" spans="1:5" s="1" customFormat="1" ht="21" x14ac:dyDescent="0.35">
      <c r="A43" s="10"/>
      <c r="B43" s="30"/>
      <c r="C43" s="24"/>
      <c r="D43" s="29"/>
      <c r="E43" s="48"/>
    </row>
    <row r="44" spans="1:5" s="1" customFormat="1" ht="21" x14ac:dyDescent="0.35">
      <c r="A44" s="7"/>
      <c r="B44" s="9"/>
      <c r="C44" s="9"/>
      <c r="D44" s="9"/>
      <c r="E44" s="64"/>
    </row>
    <row r="45" spans="1:5" ht="21" x14ac:dyDescent="0.35">
      <c r="A45" s="5"/>
      <c r="B45" s="5"/>
      <c r="C45" s="5"/>
      <c r="D45" s="18"/>
    </row>
    <row r="46" spans="1:5" x14ac:dyDescent="0.25">
      <c r="C46" s="34"/>
    </row>
  </sheetData>
  <mergeCells count="6">
    <mergeCell ref="E12:E14"/>
    <mergeCell ref="A2:D2"/>
    <mergeCell ref="D12:D14"/>
    <mergeCell ref="C12:C14"/>
    <mergeCell ref="B12:B14"/>
    <mergeCell ref="A12:A14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3"/>
  <sheetViews>
    <sheetView tabSelected="1" workbookViewId="0">
      <selection activeCell="F57" sqref="F57"/>
    </sheetView>
  </sheetViews>
  <sheetFormatPr defaultRowHeight="15" x14ac:dyDescent="0.25"/>
  <cols>
    <col min="1" max="1" width="12.42578125" style="54" customWidth="1"/>
    <col min="2" max="2" width="103.7109375" customWidth="1"/>
    <col min="3" max="3" width="14.85546875" customWidth="1"/>
    <col min="4" max="4" width="13.42578125" customWidth="1"/>
  </cols>
  <sheetData>
    <row r="1" spans="1:4" ht="83.25" customHeight="1" thickBot="1" x14ac:dyDescent="0.4">
      <c r="A1" s="49"/>
      <c r="B1" s="92" t="s">
        <v>145</v>
      </c>
    </row>
    <row r="2" spans="1:4" ht="76.5" customHeight="1" x14ac:dyDescent="0.25">
      <c r="A2" s="99"/>
      <c r="B2" s="101" t="s">
        <v>15</v>
      </c>
      <c r="C2" s="97" t="s">
        <v>142</v>
      </c>
      <c r="D2" s="98"/>
    </row>
    <row r="3" spans="1:4" ht="73.5" customHeight="1" thickBot="1" x14ac:dyDescent="0.35">
      <c r="A3" s="100"/>
      <c r="B3" s="102"/>
      <c r="C3" s="91" t="s">
        <v>143</v>
      </c>
      <c r="D3" s="81" t="s">
        <v>134</v>
      </c>
    </row>
    <row r="4" spans="1:4" ht="21" x14ac:dyDescent="0.35">
      <c r="A4" s="50"/>
      <c r="B4" s="39" t="s">
        <v>92</v>
      </c>
      <c r="C4" s="80"/>
      <c r="D4" s="84"/>
    </row>
    <row r="5" spans="1:4" ht="21.75" thickBot="1" x14ac:dyDescent="0.4">
      <c r="A5" s="51"/>
      <c r="B5" s="14" t="s">
        <v>1</v>
      </c>
      <c r="C5" s="80"/>
      <c r="D5" s="85"/>
    </row>
    <row r="6" spans="1:4" ht="21" x14ac:dyDescent="0.35">
      <c r="A6" s="52"/>
      <c r="B6" s="12" t="s">
        <v>54</v>
      </c>
      <c r="C6" s="71">
        <v>9440</v>
      </c>
      <c r="D6" s="86"/>
    </row>
    <row r="7" spans="1:4" ht="21" x14ac:dyDescent="0.35">
      <c r="A7" s="52"/>
      <c r="B7" s="12" t="s">
        <v>100</v>
      </c>
      <c r="C7" s="71">
        <v>1800000</v>
      </c>
      <c r="D7" s="87"/>
    </row>
    <row r="8" spans="1:4" ht="21" x14ac:dyDescent="0.35">
      <c r="A8" s="52"/>
      <c r="B8" s="12" t="s">
        <v>133</v>
      </c>
      <c r="C8" s="71">
        <v>1300000</v>
      </c>
      <c r="D8" s="87"/>
    </row>
    <row r="9" spans="1:4" ht="21" x14ac:dyDescent="0.35">
      <c r="A9" s="52"/>
      <c r="B9" s="12" t="s">
        <v>19</v>
      </c>
      <c r="C9" s="71">
        <v>100000</v>
      </c>
      <c r="D9" s="87"/>
    </row>
    <row r="10" spans="1:4" ht="21" x14ac:dyDescent="0.35">
      <c r="A10" s="52"/>
      <c r="B10" s="12" t="s">
        <v>20</v>
      </c>
      <c r="C10" s="71">
        <v>663850</v>
      </c>
      <c r="D10" s="87"/>
    </row>
    <row r="11" spans="1:4" ht="21" x14ac:dyDescent="0.35">
      <c r="A11" s="52"/>
      <c r="B11" s="12" t="s">
        <v>21</v>
      </c>
      <c r="C11" s="71">
        <v>83000</v>
      </c>
      <c r="D11" s="87"/>
    </row>
    <row r="12" spans="1:4" ht="21" x14ac:dyDescent="0.35">
      <c r="A12" s="51"/>
      <c r="B12" s="13" t="s">
        <v>18</v>
      </c>
      <c r="C12" s="72">
        <f>SUM(C6:C11)</f>
        <v>3956290</v>
      </c>
      <c r="D12" s="87">
        <f>C12/604</f>
        <v>6550.1490066225169</v>
      </c>
    </row>
    <row r="13" spans="1:4" ht="21" x14ac:dyDescent="0.35">
      <c r="A13" s="53"/>
      <c r="B13" s="11"/>
      <c r="C13" s="73"/>
      <c r="D13" s="87"/>
    </row>
    <row r="14" spans="1:4" ht="21" x14ac:dyDescent="0.35">
      <c r="A14" s="52"/>
      <c r="B14" s="14" t="s">
        <v>2</v>
      </c>
      <c r="C14" s="71"/>
      <c r="D14" s="87"/>
    </row>
    <row r="15" spans="1:4" ht="21" x14ac:dyDescent="0.35">
      <c r="A15" s="52"/>
      <c r="B15" s="31" t="s">
        <v>47</v>
      </c>
      <c r="C15" s="71">
        <v>162240</v>
      </c>
      <c r="D15" s="87"/>
    </row>
    <row r="16" spans="1:4" ht="21" x14ac:dyDescent="0.35">
      <c r="A16" s="52"/>
      <c r="B16" s="12" t="s">
        <v>120</v>
      </c>
      <c r="C16" s="71">
        <v>9226</v>
      </c>
      <c r="D16" s="87"/>
    </row>
    <row r="17" spans="1:4" ht="38.25" x14ac:dyDescent="0.35">
      <c r="A17" s="52"/>
      <c r="B17" s="15" t="s">
        <v>58</v>
      </c>
      <c r="C17" s="71">
        <v>2554</v>
      </c>
      <c r="D17" s="87"/>
    </row>
    <row r="18" spans="1:4" ht="21" x14ac:dyDescent="0.35">
      <c r="A18" s="52"/>
      <c r="B18" s="12" t="s">
        <v>101</v>
      </c>
      <c r="C18" s="71">
        <v>1182572</v>
      </c>
      <c r="D18" s="87"/>
    </row>
    <row r="19" spans="1:4" ht="21" x14ac:dyDescent="0.35">
      <c r="A19" s="52"/>
      <c r="B19" s="12" t="s">
        <v>67</v>
      </c>
      <c r="C19" s="71">
        <v>150000</v>
      </c>
      <c r="D19" s="87"/>
    </row>
    <row r="20" spans="1:4" ht="21" x14ac:dyDescent="0.35">
      <c r="A20" s="52"/>
      <c r="B20" s="12" t="s">
        <v>50</v>
      </c>
      <c r="C20" s="71">
        <v>455000</v>
      </c>
      <c r="D20" s="87"/>
    </row>
    <row r="21" spans="1:4" ht="21" x14ac:dyDescent="0.35">
      <c r="A21" s="52"/>
      <c r="B21" s="12" t="s">
        <v>55</v>
      </c>
      <c r="C21" s="71">
        <v>4422754</v>
      </c>
      <c r="D21" s="87"/>
    </row>
    <row r="22" spans="1:4" ht="21" x14ac:dyDescent="0.35">
      <c r="A22" s="52"/>
      <c r="B22" s="12" t="s">
        <v>25</v>
      </c>
      <c r="C22" s="71">
        <v>96944</v>
      </c>
      <c r="D22" s="87"/>
    </row>
    <row r="23" spans="1:4" ht="21" x14ac:dyDescent="0.35">
      <c r="A23" s="52"/>
      <c r="B23" s="12" t="s">
        <v>26</v>
      </c>
      <c r="C23" s="71">
        <v>100000</v>
      </c>
      <c r="D23" s="87"/>
    </row>
    <row r="24" spans="1:4" ht="21" x14ac:dyDescent="0.35">
      <c r="A24" s="52"/>
      <c r="B24" s="12" t="s">
        <v>52</v>
      </c>
      <c r="C24" s="71">
        <v>69000</v>
      </c>
      <c r="D24" s="87"/>
    </row>
    <row r="25" spans="1:4" ht="21" x14ac:dyDescent="0.35">
      <c r="A25" s="52"/>
      <c r="B25" s="12" t="s">
        <v>27</v>
      </c>
      <c r="C25" s="71">
        <v>100000</v>
      </c>
      <c r="D25" s="87"/>
    </row>
    <row r="26" spans="1:4" ht="38.25" x14ac:dyDescent="0.35">
      <c r="A26" s="52"/>
      <c r="B26" s="15" t="s">
        <v>102</v>
      </c>
      <c r="C26" s="71">
        <v>12000</v>
      </c>
      <c r="D26" s="87"/>
    </row>
    <row r="27" spans="1:4" ht="21" x14ac:dyDescent="0.35">
      <c r="A27" s="52"/>
      <c r="B27" s="12" t="s">
        <v>28</v>
      </c>
      <c r="C27" s="71">
        <v>28750</v>
      </c>
      <c r="D27" s="87"/>
    </row>
    <row r="28" spans="1:4" ht="38.25" x14ac:dyDescent="0.35">
      <c r="A28" s="52"/>
      <c r="B28" s="15" t="s">
        <v>69</v>
      </c>
      <c r="C28" s="71">
        <v>5000</v>
      </c>
      <c r="D28" s="87"/>
    </row>
    <row r="29" spans="1:4" ht="21" x14ac:dyDescent="0.35">
      <c r="A29" s="52"/>
      <c r="B29" s="12" t="s">
        <v>51</v>
      </c>
      <c r="C29" s="71">
        <v>6000</v>
      </c>
      <c r="D29" s="87"/>
    </row>
    <row r="30" spans="1:4" ht="21" x14ac:dyDescent="0.35">
      <c r="A30" s="52"/>
      <c r="B30" s="62" t="s">
        <v>103</v>
      </c>
      <c r="C30" s="71">
        <v>20000</v>
      </c>
      <c r="D30" s="87"/>
    </row>
    <row r="31" spans="1:4" ht="21" x14ac:dyDescent="0.35">
      <c r="A31" s="52"/>
      <c r="B31" s="31" t="s">
        <v>48</v>
      </c>
      <c r="C31" s="71">
        <v>120000</v>
      </c>
      <c r="D31" s="87"/>
    </row>
    <row r="32" spans="1:4" ht="21" x14ac:dyDescent="0.35">
      <c r="A32" s="52"/>
      <c r="B32" s="12" t="s">
        <v>29</v>
      </c>
      <c r="C32" s="71">
        <v>22000</v>
      </c>
      <c r="D32" s="87"/>
    </row>
    <row r="33" spans="1:4" ht="21" x14ac:dyDescent="0.35">
      <c r="A33" s="52"/>
      <c r="B33" s="12" t="s">
        <v>59</v>
      </c>
      <c r="C33" s="71">
        <v>144000</v>
      </c>
      <c r="D33" s="87"/>
    </row>
    <row r="34" spans="1:4" ht="21" x14ac:dyDescent="0.35">
      <c r="A34" s="52"/>
      <c r="B34" s="12" t="s">
        <v>104</v>
      </c>
      <c r="C34" s="71">
        <v>245000</v>
      </c>
      <c r="D34" s="87"/>
    </row>
    <row r="35" spans="1:4" ht="21" x14ac:dyDescent="0.35">
      <c r="A35" s="52"/>
      <c r="B35" s="12" t="s">
        <v>49</v>
      </c>
      <c r="C35" s="71">
        <v>2670</v>
      </c>
      <c r="D35" s="87"/>
    </row>
    <row r="36" spans="1:4" ht="21" x14ac:dyDescent="0.35">
      <c r="A36" s="52"/>
      <c r="B36" s="12" t="s">
        <v>53</v>
      </c>
      <c r="C36" s="71">
        <v>21000</v>
      </c>
      <c r="D36" s="87"/>
    </row>
    <row r="37" spans="1:4" ht="21" x14ac:dyDescent="0.35">
      <c r="A37" s="52"/>
      <c r="B37" s="12" t="s">
        <v>30</v>
      </c>
      <c r="C37" s="71">
        <v>850000</v>
      </c>
      <c r="D37" s="87"/>
    </row>
    <row r="38" spans="1:4" ht="21" x14ac:dyDescent="0.35">
      <c r="A38" s="52"/>
      <c r="B38" s="15" t="s">
        <v>122</v>
      </c>
      <c r="C38" s="71">
        <v>10000</v>
      </c>
      <c r="D38" s="87"/>
    </row>
    <row r="39" spans="1:4" ht="21" x14ac:dyDescent="0.35">
      <c r="A39" s="52"/>
      <c r="B39" s="12" t="s">
        <v>32</v>
      </c>
      <c r="C39" s="71">
        <v>516996</v>
      </c>
      <c r="D39" s="87"/>
    </row>
    <row r="40" spans="1:4" ht="21" x14ac:dyDescent="0.35">
      <c r="A40" s="52"/>
      <c r="B40" s="12" t="s">
        <v>57</v>
      </c>
      <c r="C40" s="71">
        <v>180000</v>
      </c>
      <c r="D40" s="87"/>
    </row>
    <row r="41" spans="1:4" ht="21" x14ac:dyDescent="0.35">
      <c r="A41" s="52"/>
      <c r="B41" s="12" t="s">
        <v>31</v>
      </c>
      <c r="C41" s="71">
        <v>50000</v>
      </c>
      <c r="D41" s="87"/>
    </row>
    <row r="42" spans="1:4" ht="21" x14ac:dyDescent="0.35">
      <c r="A42" s="51"/>
      <c r="B42" s="13" t="s">
        <v>33</v>
      </c>
      <c r="C42" s="72">
        <f>SUM(C15:C41)</f>
        <v>8983706</v>
      </c>
      <c r="D42" s="87"/>
    </row>
    <row r="43" spans="1:4" ht="21" x14ac:dyDescent="0.35">
      <c r="A43" s="52"/>
      <c r="B43" s="14" t="s">
        <v>3</v>
      </c>
      <c r="C43" s="71"/>
      <c r="D43" s="87"/>
    </row>
    <row r="44" spans="1:4" ht="21" x14ac:dyDescent="0.35">
      <c r="A44" s="52"/>
      <c r="B44" s="12" t="s">
        <v>121</v>
      </c>
      <c r="C44" s="71">
        <v>32200</v>
      </c>
      <c r="D44" s="87"/>
    </row>
    <row r="45" spans="1:4" ht="21" x14ac:dyDescent="0.35">
      <c r="A45" s="52"/>
      <c r="B45" s="12" t="s">
        <v>35</v>
      </c>
      <c r="C45" s="71">
        <v>2300</v>
      </c>
      <c r="D45" s="87"/>
    </row>
    <row r="46" spans="1:4" ht="37.5" x14ac:dyDescent="0.3">
      <c r="B46" s="38" t="s">
        <v>105</v>
      </c>
      <c r="C46" s="71">
        <v>93000</v>
      </c>
      <c r="D46" s="87"/>
    </row>
    <row r="47" spans="1:4" ht="21" x14ac:dyDescent="0.35">
      <c r="A47" s="52"/>
      <c r="B47" s="12" t="s">
        <v>70</v>
      </c>
      <c r="C47" s="71">
        <v>15000</v>
      </c>
      <c r="D47" s="87"/>
    </row>
    <row r="48" spans="1:4" ht="21" x14ac:dyDescent="0.35">
      <c r="A48" s="52"/>
      <c r="B48" s="12" t="s">
        <v>34</v>
      </c>
      <c r="C48" s="71">
        <v>23000</v>
      </c>
      <c r="D48" s="87"/>
    </row>
    <row r="49" spans="1:4" ht="21" x14ac:dyDescent="0.35">
      <c r="A49" s="51"/>
      <c r="B49" s="13" t="s">
        <v>36</v>
      </c>
      <c r="C49" s="72">
        <f>SUM(C44:C48)</f>
        <v>165500</v>
      </c>
      <c r="D49" s="87"/>
    </row>
    <row r="50" spans="1:4" ht="21" x14ac:dyDescent="0.35">
      <c r="A50" s="51"/>
      <c r="B50" s="14" t="s">
        <v>4</v>
      </c>
      <c r="C50" s="71"/>
      <c r="D50" s="87"/>
    </row>
    <row r="51" spans="1:4" ht="21" x14ac:dyDescent="0.35">
      <c r="A51" s="52"/>
      <c r="B51" s="12" t="s">
        <v>37</v>
      </c>
      <c r="C51" s="71">
        <v>41492</v>
      </c>
      <c r="D51" s="87"/>
    </row>
    <row r="52" spans="1:4" ht="21" x14ac:dyDescent="0.35">
      <c r="A52" s="52"/>
      <c r="B52" s="12" t="s">
        <v>38</v>
      </c>
      <c r="C52" s="71">
        <v>22375</v>
      </c>
      <c r="D52" s="87"/>
    </row>
    <row r="53" spans="1:4" ht="21" x14ac:dyDescent="0.35">
      <c r="A53" s="52"/>
      <c r="B53" s="12" t="s">
        <v>125</v>
      </c>
      <c r="C53" s="71">
        <v>50000</v>
      </c>
      <c r="D53" s="87"/>
    </row>
    <row r="54" spans="1:4" ht="21" x14ac:dyDescent="0.35">
      <c r="A54" s="51"/>
      <c r="B54" s="13" t="s">
        <v>18</v>
      </c>
      <c r="C54" s="72">
        <f>SUM(C51:C53)</f>
        <v>113867</v>
      </c>
      <c r="D54" s="87"/>
    </row>
    <row r="55" spans="1:4" ht="21" x14ac:dyDescent="0.35">
      <c r="A55" s="53"/>
      <c r="B55" s="42"/>
      <c r="C55" s="74"/>
      <c r="D55" s="87"/>
    </row>
    <row r="56" spans="1:4" ht="21" x14ac:dyDescent="0.35">
      <c r="A56" s="51"/>
      <c r="B56" s="14" t="s">
        <v>5</v>
      </c>
      <c r="C56" s="72"/>
      <c r="D56" s="87"/>
    </row>
    <row r="57" spans="1:4" ht="21" x14ac:dyDescent="0.35">
      <c r="A57" s="52"/>
      <c r="B57" s="15" t="s">
        <v>126</v>
      </c>
      <c r="C57" s="71">
        <v>2221600</v>
      </c>
      <c r="D57" s="87"/>
    </row>
    <row r="58" spans="1:4" ht="21" x14ac:dyDescent="0.35">
      <c r="A58" s="51"/>
      <c r="B58" s="13" t="s">
        <v>39</v>
      </c>
      <c r="C58" s="72">
        <f>SUM(C57:C57)</f>
        <v>2221600</v>
      </c>
      <c r="D58" s="87"/>
    </row>
    <row r="59" spans="1:4" ht="21" x14ac:dyDescent="0.35">
      <c r="A59" s="53"/>
      <c r="B59" s="42"/>
      <c r="C59" s="74"/>
      <c r="D59" s="87"/>
    </row>
    <row r="60" spans="1:4" ht="21" x14ac:dyDescent="0.35">
      <c r="A60" s="53"/>
      <c r="B60" s="42" t="s">
        <v>82</v>
      </c>
      <c r="C60" s="76">
        <f>C12+C42+C49+C54+C58</f>
        <v>15440963</v>
      </c>
      <c r="D60" s="87">
        <f>C60/604</f>
        <v>25564.508278145695</v>
      </c>
    </row>
    <row r="61" spans="1:4" ht="21" x14ac:dyDescent="0.35">
      <c r="A61" s="53"/>
      <c r="B61" s="42"/>
      <c r="C61" s="74"/>
      <c r="D61" s="87"/>
    </row>
    <row r="62" spans="1:4" ht="21" x14ac:dyDescent="0.35">
      <c r="A62" s="53"/>
      <c r="B62" s="39" t="s">
        <v>83</v>
      </c>
      <c r="C62" s="73"/>
      <c r="D62" s="87"/>
    </row>
    <row r="63" spans="1:4" ht="21" x14ac:dyDescent="0.35">
      <c r="A63" s="52"/>
      <c r="B63" s="12" t="s">
        <v>16</v>
      </c>
      <c r="C63" s="71">
        <v>30680</v>
      </c>
      <c r="D63" s="87"/>
    </row>
    <row r="64" spans="1:4" ht="21" x14ac:dyDescent="0.35">
      <c r="A64" s="52"/>
      <c r="B64" s="12" t="s">
        <v>24</v>
      </c>
      <c r="C64" s="71">
        <v>23516</v>
      </c>
      <c r="D64" s="87"/>
    </row>
    <row r="65" spans="1:4" ht="21" x14ac:dyDescent="0.35">
      <c r="A65" s="52"/>
      <c r="B65" s="12" t="s">
        <v>62</v>
      </c>
      <c r="C65" s="71">
        <v>145000</v>
      </c>
      <c r="D65" s="87"/>
    </row>
    <row r="66" spans="1:4" ht="21" x14ac:dyDescent="0.35">
      <c r="A66" s="52"/>
      <c r="B66" s="12" t="s">
        <v>71</v>
      </c>
      <c r="C66" s="71">
        <v>550841</v>
      </c>
      <c r="D66" s="87"/>
    </row>
    <row r="67" spans="1:4" ht="21" x14ac:dyDescent="0.35">
      <c r="A67" s="52"/>
      <c r="B67" s="12" t="s">
        <v>107</v>
      </c>
      <c r="C67" s="71">
        <v>30000</v>
      </c>
      <c r="D67" s="87"/>
    </row>
    <row r="68" spans="1:4" ht="21" x14ac:dyDescent="0.35">
      <c r="A68" s="52"/>
      <c r="B68" s="12" t="s">
        <v>63</v>
      </c>
      <c r="C68" s="71">
        <v>14674</v>
      </c>
      <c r="D68" s="87"/>
    </row>
    <row r="69" spans="1:4" ht="21" x14ac:dyDescent="0.35">
      <c r="A69" s="52"/>
      <c r="B69" s="12" t="s">
        <v>123</v>
      </c>
      <c r="C69" s="71">
        <v>350000</v>
      </c>
      <c r="D69" s="87"/>
    </row>
    <row r="70" spans="1:4" ht="21" x14ac:dyDescent="0.35">
      <c r="A70" s="52"/>
      <c r="B70" s="12" t="s">
        <v>106</v>
      </c>
      <c r="C70" s="71">
        <v>1823976</v>
      </c>
      <c r="D70" s="87"/>
    </row>
    <row r="71" spans="1:4" ht="21" x14ac:dyDescent="0.35">
      <c r="A71" s="52"/>
      <c r="B71" s="12" t="s">
        <v>56</v>
      </c>
      <c r="C71" s="71">
        <v>72000</v>
      </c>
      <c r="D71" s="87"/>
    </row>
    <row r="72" spans="1:4" ht="21" x14ac:dyDescent="0.35">
      <c r="A72" s="52"/>
      <c r="B72" s="12" t="s">
        <v>17</v>
      </c>
      <c r="C72" s="71">
        <v>138000</v>
      </c>
      <c r="D72" s="87"/>
    </row>
    <row r="73" spans="1:4" ht="21" x14ac:dyDescent="0.35">
      <c r="A73" s="52"/>
      <c r="B73" s="12" t="s">
        <v>68</v>
      </c>
      <c r="C73" s="71">
        <v>147368</v>
      </c>
      <c r="D73" s="87"/>
    </row>
    <row r="74" spans="1:4" ht="21" x14ac:dyDescent="0.35">
      <c r="A74" s="52"/>
      <c r="B74" s="12" t="s">
        <v>40</v>
      </c>
      <c r="C74" s="71">
        <v>154000</v>
      </c>
      <c r="D74" s="87"/>
    </row>
    <row r="75" spans="1:4" ht="21" x14ac:dyDescent="0.35">
      <c r="A75" s="52"/>
      <c r="B75" s="12" t="s">
        <v>64</v>
      </c>
      <c r="C75" s="71">
        <v>295200</v>
      </c>
      <c r="D75" s="87"/>
    </row>
    <row r="76" spans="1:4" ht="21" x14ac:dyDescent="0.35">
      <c r="A76" s="52"/>
      <c r="B76" s="12" t="s">
        <v>65</v>
      </c>
      <c r="C76" s="71">
        <v>200000</v>
      </c>
      <c r="D76" s="87"/>
    </row>
    <row r="77" spans="1:4" ht="21" x14ac:dyDescent="0.35">
      <c r="A77" s="52"/>
      <c r="B77" s="12" t="s">
        <v>66</v>
      </c>
      <c r="C77" s="71">
        <v>130000</v>
      </c>
      <c r="D77" s="87"/>
    </row>
    <row r="78" spans="1:4" ht="21" x14ac:dyDescent="0.35">
      <c r="A78" s="51"/>
      <c r="B78" s="13" t="s">
        <v>84</v>
      </c>
      <c r="C78" s="72">
        <f>SUM(C63:C77)</f>
        <v>4105255</v>
      </c>
      <c r="D78" s="87">
        <f>C78/604</f>
        <v>6796.7798013245038</v>
      </c>
    </row>
    <row r="79" spans="1:4" ht="21" x14ac:dyDescent="0.35">
      <c r="A79" s="51"/>
      <c r="B79" s="13"/>
      <c r="C79" s="72"/>
      <c r="D79" s="87"/>
    </row>
    <row r="80" spans="1:4" ht="38.25" x14ac:dyDescent="0.35">
      <c r="A80" s="51"/>
      <c r="B80" s="43" t="s">
        <v>85</v>
      </c>
      <c r="C80" s="71"/>
      <c r="D80" s="87"/>
    </row>
    <row r="81" spans="1:4" ht="21" x14ac:dyDescent="0.35">
      <c r="A81" s="51"/>
      <c r="B81" s="40" t="s">
        <v>73</v>
      </c>
      <c r="C81" s="71"/>
      <c r="D81" s="87"/>
    </row>
    <row r="82" spans="1:4" ht="21" x14ac:dyDescent="0.35">
      <c r="A82" s="52"/>
      <c r="B82" s="15" t="s">
        <v>41</v>
      </c>
      <c r="C82" s="71">
        <v>9000</v>
      </c>
      <c r="D82" s="87"/>
    </row>
    <row r="83" spans="1:4" ht="21" x14ac:dyDescent="0.35">
      <c r="A83" s="52"/>
      <c r="B83" s="15" t="s">
        <v>42</v>
      </c>
      <c r="C83" s="71">
        <v>1300000</v>
      </c>
      <c r="D83" s="87"/>
    </row>
    <row r="84" spans="1:4" ht="38.25" x14ac:dyDescent="0.35">
      <c r="A84" s="52"/>
      <c r="B84" s="15" t="s">
        <v>147</v>
      </c>
      <c r="C84" s="71">
        <v>400000</v>
      </c>
      <c r="D84" s="87"/>
    </row>
    <row r="85" spans="1:4" ht="21" x14ac:dyDescent="0.35">
      <c r="A85" s="52"/>
      <c r="B85" s="15" t="s">
        <v>136</v>
      </c>
      <c r="C85" s="71">
        <v>3850000</v>
      </c>
      <c r="D85" s="87"/>
    </row>
    <row r="86" spans="1:4" ht="21" x14ac:dyDescent="0.35">
      <c r="A86" s="52"/>
      <c r="B86" s="12" t="s">
        <v>124</v>
      </c>
      <c r="C86" s="71">
        <v>960000</v>
      </c>
      <c r="D86" s="87"/>
    </row>
    <row r="87" spans="1:4" ht="21" x14ac:dyDescent="0.35">
      <c r="A87" s="51"/>
      <c r="B87" s="13" t="s">
        <v>18</v>
      </c>
      <c r="C87" s="72">
        <f>SUM(C82:C86)</f>
        <v>6519000</v>
      </c>
      <c r="D87" s="87"/>
    </row>
    <row r="88" spans="1:4" ht="21" x14ac:dyDescent="0.35">
      <c r="A88" s="51"/>
      <c r="B88" s="14" t="s">
        <v>6</v>
      </c>
      <c r="C88" s="71"/>
      <c r="D88" s="87"/>
    </row>
    <row r="89" spans="1:4" ht="21" x14ac:dyDescent="0.35">
      <c r="A89" s="52"/>
      <c r="B89" s="69" t="s">
        <v>23</v>
      </c>
      <c r="C89" s="71">
        <v>1752000</v>
      </c>
      <c r="D89" s="87"/>
    </row>
    <row r="90" spans="1:4" ht="21" x14ac:dyDescent="0.35">
      <c r="A90" s="52"/>
      <c r="B90" s="12" t="s">
        <v>22</v>
      </c>
      <c r="C90" s="71">
        <v>465000</v>
      </c>
      <c r="D90" s="87"/>
    </row>
    <row r="91" spans="1:4" ht="21" x14ac:dyDescent="0.35">
      <c r="A91" s="52"/>
      <c r="B91" s="12" t="s">
        <v>108</v>
      </c>
      <c r="C91" s="71">
        <v>82400</v>
      </c>
      <c r="D91" s="87"/>
    </row>
    <row r="92" spans="1:4" ht="21" x14ac:dyDescent="0.35">
      <c r="A92" s="52"/>
      <c r="B92" s="12" t="s">
        <v>148</v>
      </c>
      <c r="C92" s="71">
        <v>220000</v>
      </c>
      <c r="D92" s="87"/>
    </row>
    <row r="93" spans="1:4" ht="21" x14ac:dyDescent="0.35">
      <c r="A93" s="52"/>
      <c r="B93" s="12" t="s">
        <v>146</v>
      </c>
      <c r="C93" s="71">
        <v>300000</v>
      </c>
      <c r="D93" s="87"/>
    </row>
    <row r="94" spans="1:4" ht="21" x14ac:dyDescent="0.35">
      <c r="A94" s="52"/>
      <c r="B94" s="12" t="s">
        <v>109</v>
      </c>
      <c r="C94" s="71">
        <v>26450</v>
      </c>
      <c r="D94" s="87"/>
    </row>
    <row r="95" spans="1:4" ht="21" x14ac:dyDescent="0.35">
      <c r="A95" s="51"/>
      <c r="B95" s="13" t="s">
        <v>18</v>
      </c>
      <c r="C95" s="72">
        <f>SUM(C89:C94)</f>
        <v>2845850</v>
      </c>
      <c r="D95" s="87"/>
    </row>
    <row r="96" spans="1:4" ht="21" x14ac:dyDescent="0.35">
      <c r="A96" s="51"/>
      <c r="B96" s="13" t="s">
        <v>86</v>
      </c>
      <c r="C96" s="77">
        <f>C87+C95</f>
        <v>9364850</v>
      </c>
      <c r="D96" s="87">
        <f>C96/604</f>
        <v>15504.718543046358</v>
      </c>
    </row>
    <row r="97" spans="1:4" ht="21" x14ac:dyDescent="0.35">
      <c r="A97" s="52"/>
      <c r="B97" s="12"/>
      <c r="C97" s="71"/>
      <c r="D97" s="87"/>
    </row>
    <row r="98" spans="1:4" ht="21" x14ac:dyDescent="0.35">
      <c r="A98" s="25"/>
      <c r="B98" s="41" t="s">
        <v>81</v>
      </c>
      <c r="C98" s="78">
        <f>C60+C78+C96</f>
        <v>28911068</v>
      </c>
      <c r="D98" s="87">
        <f>C98/604</f>
        <v>47866.006622516557</v>
      </c>
    </row>
    <row r="99" spans="1:4" ht="21" x14ac:dyDescent="0.35">
      <c r="A99" s="25"/>
      <c r="B99" s="75" t="s">
        <v>110</v>
      </c>
      <c r="C99" s="77"/>
      <c r="D99" s="87">
        <v>25240</v>
      </c>
    </row>
    <row r="100" spans="1:4" ht="21.75" thickBot="1" x14ac:dyDescent="0.4">
      <c r="A100" s="25"/>
      <c r="B100" s="75" t="s">
        <v>135</v>
      </c>
      <c r="C100" s="79"/>
      <c r="D100" s="88">
        <f>D99/D98*100</f>
        <v>52.730532127004096</v>
      </c>
    </row>
    <row r="101" spans="1:4" ht="21" x14ac:dyDescent="0.35">
      <c r="A101" s="55"/>
      <c r="B101" s="16"/>
    </row>
    <row r="102" spans="1:4" ht="21" x14ac:dyDescent="0.35">
      <c r="B102" s="2" t="s">
        <v>74</v>
      </c>
    </row>
    <row r="103" spans="1:4" ht="21" x14ac:dyDescent="0.35">
      <c r="B103" s="21" t="s">
        <v>127</v>
      </c>
      <c r="C103" s="63">
        <f>C104+C105+C106</f>
        <v>604</v>
      </c>
    </row>
    <row r="104" spans="1:4" ht="21" x14ac:dyDescent="0.35">
      <c r="A104" s="56"/>
      <c r="B104" s="37" t="s">
        <v>75</v>
      </c>
      <c r="C104" s="63">
        <v>532</v>
      </c>
    </row>
    <row r="105" spans="1:4" ht="21" x14ac:dyDescent="0.35">
      <c r="A105" s="56"/>
      <c r="B105" s="37" t="s">
        <v>76</v>
      </c>
      <c r="C105" s="63">
        <v>45</v>
      </c>
    </row>
    <row r="106" spans="1:4" ht="21" x14ac:dyDescent="0.35">
      <c r="A106" s="56"/>
      <c r="B106" s="37" t="s">
        <v>77</v>
      </c>
      <c r="C106" s="63">
        <v>27</v>
      </c>
    </row>
    <row r="107" spans="1:4" ht="21" x14ac:dyDescent="0.35">
      <c r="A107" s="56"/>
      <c r="B107" s="37" t="s">
        <v>78</v>
      </c>
      <c r="C107" s="63">
        <v>46</v>
      </c>
    </row>
    <row r="108" spans="1:4" ht="21" x14ac:dyDescent="0.35">
      <c r="A108" s="56"/>
      <c r="B108" s="37" t="s">
        <v>94</v>
      </c>
      <c r="C108" s="63">
        <v>4</v>
      </c>
    </row>
    <row r="109" spans="1:4" ht="18.75" x14ac:dyDescent="0.3">
      <c r="B109" s="37" t="s">
        <v>79</v>
      </c>
      <c r="C109" s="63">
        <v>4</v>
      </c>
    </row>
    <row r="110" spans="1:4" ht="18.75" x14ac:dyDescent="0.3">
      <c r="B110" s="37" t="s">
        <v>80</v>
      </c>
      <c r="C110" s="63">
        <v>16</v>
      </c>
    </row>
    <row r="111" spans="1:4" ht="18.75" x14ac:dyDescent="0.3">
      <c r="B111" s="37"/>
      <c r="C111" s="63">
        <f>SUM(C104:C110)</f>
        <v>674</v>
      </c>
    </row>
    <row r="113" spans="2:3" ht="18.75" x14ac:dyDescent="0.3">
      <c r="B113" s="66" t="s">
        <v>128</v>
      </c>
      <c r="C113" s="67"/>
    </row>
    <row r="114" spans="2:3" ht="18.75" x14ac:dyDescent="0.3">
      <c r="B114" s="66" t="s">
        <v>112</v>
      </c>
      <c r="C114" s="67"/>
    </row>
    <row r="115" spans="2:3" x14ac:dyDescent="0.25">
      <c r="B115" s="68" t="s">
        <v>113</v>
      </c>
      <c r="C115" s="89">
        <f>D78</f>
        <v>6796.7798013245038</v>
      </c>
    </row>
    <row r="116" spans="2:3" x14ac:dyDescent="0.25">
      <c r="B116" s="68" t="s">
        <v>114</v>
      </c>
      <c r="C116" s="67">
        <v>10059</v>
      </c>
    </row>
    <row r="117" spans="2:3" x14ac:dyDescent="0.25">
      <c r="B117" s="68" t="s">
        <v>115</v>
      </c>
      <c r="C117" s="89">
        <f>D12</f>
        <v>6550.1490066225169</v>
      </c>
    </row>
    <row r="118" spans="2:3" x14ac:dyDescent="0.25">
      <c r="B118" s="68" t="s">
        <v>116</v>
      </c>
      <c r="C118" s="90">
        <f>0.15*(C115+C116+C117)</f>
        <v>3510.8893211920531</v>
      </c>
    </row>
    <row r="119" spans="2:3" x14ac:dyDescent="0.25">
      <c r="B119" s="68" t="s">
        <v>33</v>
      </c>
      <c r="C119" s="89">
        <f>SUM(C115:C118)</f>
        <v>26916.818129139072</v>
      </c>
    </row>
    <row r="120" spans="2:3" x14ac:dyDescent="0.25">
      <c r="B120" s="68"/>
      <c r="C120" s="67"/>
    </row>
    <row r="121" spans="2:3" x14ac:dyDescent="0.25">
      <c r="B121" s="68" t="s">
        <v>117</v>
      </c>
      <c r="C121" s="89">
        <f>D98</f>
        <v>47866.006622516557</v>
      </c>
    </row>
    <row r="122" spans="2:3" x14ac:dyDescent="0.25">
      <c r="B122" s="68"/>
      <c r="C122" s="67"/>
    </row>
    <row r="123" spans="2:3" x14ac:dyDescent="0.25">
      <c r="B123" s="68" t="s">
        <v>118</v>
      </c>
      <c r="C123" s="89">
        <f>D98-D78</f>
        <v>41069.226821192053</v>
      </c>
    </row>
  </sheetData>
  <mergeCells count="3">
    <mergeCell ref="C2:D2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доходов и расходов</vt:lpstr>
      <vt:lpstr>детализация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2023-11-08T00:44:37Z</dcterms:modified>
</cp:coreProperties>
</file>