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650" activeTab="1"/>
  </bookViews>
  <sheets>
    <sheet name="Смета доходов и расходов" sheetId="1" r:id="rId1"/>
    <sheet name="детализация расходов" sheetId="2" r:id="rId2"/>
  </sheets>
  <calcPr calcId="144525" refMode="R1C1"/>
</workbook>
</file>

<file path=xl/calcChain.xml><?xml version="1.0" encoding="utf-8"?>
<calcChain xmlns="http://schemas.openxmlformats.org/spreadsheetml/2006/main">
  <c r="E18" i="1" l="1"/>
  <c r="C113" i="2"/>
  <c r="C111" i="2" s="1"/>
  <c r="E27" i="1" l="1"/>
  <c r="C100" i="2" s="1"/>
  <c r="E23" i="1"/>
  <c r="E26" i="1"/>
  <c r="E25" i="1"/>
  <c r="E19" i="1"/>
  <c r="C55" i="2" l="1"/>
  <c r="C95" i="2" l="1"/>
  <c r="D95" i="2" s="1"/>
  <c r="C89" i="2"/>
  <c r="D89" i="2" s="1"/>
  <c r="C78" i="2"/>
  <c r="D78" i="2" s="1"/>
  <c r="C59" i="2"/>
  <c r="C50" i="2"/>
  <c r="C43" i="2"/>
  <c r="C13" i="2"/>
  <c r="D13" i="2" s="1"/>
  <c r="C61" i="2" l="1"/>
  <c r="D61" i="2" s="1"/>
  <c r="E35" i="1"/>
  <c r="C96" i="2"/>
  <c r="D96" i="2" s="1"/>
  <c r="E34" i="1" l="1"/>
  <c r="E36" i="1"/>
  <c r="C98" i="2"/>
  <c r="C103" i="2" s="1"/>
  <c r="D98" i="2" l="1"/>
  <c r="E37" i="1"/>
  <c r="D103" i="2" l="1"/>
  <c r="D104" i="2"/>
  <c r="E24" i="1" l="1"/>
  <c r="E22" i="1" s="1"/>
  <c r="C99" i="2" l="1"/>
  <c r="C101" i="2" s="1"/>
  <c r="D101" i="2" s="1"/>
  <c r="D105" i="2" s="1"/>
  <c r="E32" i="1"/>
</calcChain>
</file>

<file path=xl/sharedStrings.xml><?xml version="1.0" encoding="utf-8"?>
<sst xmlns="http://schemas.openxmlformats.org/spreadsheetml/2006/main" count="268" uniqueCount="243">
  <si>
    <t>Водоснабжение поселка</t>
  </si>
  <si>
    <t>Содержание электрохозяйства</t>
  </si>
  <si>
    <t>Содержание общего имущества</t>
  </si>
  <si>
    <t>Проведение собрания</t>
  </si>
  <si>
    <t>Содержание стадиона и детской площадки</t>
  </si>
  <si>
    <t>непредвиденные расходы</t>
  </si>
  <si>
    <t>Содержание КПП</t>
  </si>
  <si>
    <t>Статьи доходов и направления расходов</t>
  </si>
  <si>
    <t>РАСХОДЫ:</t>
  </si>
  <si>
    <t>ДОХОДЫ:</t>
  </si>
  <si>
    <t>Итого Расходы:</t>
  </si>
  <si>
    <t>Итого Доходы:</t>
  </si>
  <si>
    <t>1.</t>
  </si>
  <si>
    <t>3.</t>
  </si>
  <si>
    <t>2.</t>
  </si>
  <si>
    <t>РАСХОДЫ</t>
  </si>
  <si>
    <t>Анализы воды</t>
  </si>
  <si>
    <t>приобретение материлов для обслуживания сетей</t>
  </si>
  <si>
    <t>Итого</t>
  </si>
  <si>
    <t>ремонт и замена приборов коммерческого учета</t>
  </si>
  <si>
    <t>э/э на наружное освещение поселка</t>
  </si>
  <si>
    <t>Лампы ДРЛ</t>
  </si>
  <si>
    <t>ТО пропускной системы</t>
  </si>
  <si>
    <t>работа КПП, тревожная кнопка в кассе</t>
  </si>
  <si>
    <t>арендная плата за землю под объектами водоснабжения</t>
  </si>
  <si>
    <t>земельный налог</t>
  </si>
  <si>
    <t>ИТС, программное обеспечение</t>
  </si>
  <si>
    <t>налог УСНО</t>
  </si>
  <si>
    <t>обслуживание ККМ</t>
  </si>
  <si>
    <t>почтовые, почтовые судебные</t>
  </si>
  <si>
    <t>услуги банка</t>
  </si>
  <si>
    <t>хознужды</t>
  </si>
  <si>
    <t>юридические услуги</t>
  </si>
  <si>
    <t>Итого:</t>
  </si>
  <si>
    <t>типографские расходы</t>
  </si>
  <si>
    <t>внесение изменений</t>
  </si>
  <si>
    <t>Итого собрание</t>
  </si>
  <si>
    <t xml:space="preserve">арендная плата за землю под стадион </t>
  </si>
  <si>
    <t>арендная плата за землю под детской площадкой</t>
  </si>
  <si>
    <t>Итого непредвиденные расходы</t>
  </si>
  <si>
    <t>ремонт, обслуживание колодцев</t>
  </si>
  <si>
    <t>баннер о закрытии дорог</t>
  </si>
  <si>
    <t>расчистка дорог от снега и грязи, подсыпка дорог</t>
  </si>
  <si>
    <t>Прочие доходы:</t>
  </si>
  <si>
    <t>Аренда электросетевого комплекса</t>
  </si>
  <si>
    <t>Аренда 2-го этажа цех ПЭСК</t>
  </si>
  <si>
    <t>№ строки</t>
  </si>
  <si>
    <t>аренда помещения Правления ТСН "Молодежное"</t>
  </si>
  <si>
    <t>приобретение ручного инструмента и спецодежды</t>
  </si>
  <si>
    <t>транспортный налог</t>
  </si>
  <si>
    <t>ГСМ и содержание а/м</t>
  </si>
  <si>
    <t>ОСАГО</t>
  </si>
  <si>
    <t>канцелярские расходы</t>
  </si>
  <si>
    <t>техобслуживание ПК и расходные материалы для ПК</t>
  </si>
  <si>
    <t>арендная плата за землю под ВЛ, ЛЭП</t>
  </si>
  <si>
    <t>заработная плата по штатному расписанию</t>
  </si>
  <si>
    <t>охранная сигнализация ВНБ и скважин 12 мес*6 000,00</t>
  </si>
  <si>
    <t>юридические услуги, связанные с взысканием задолженности по взносам</t>
  </si>
  <si>
    <t>арендная плата за ЗУ, выделенного для обмена с Корольковым А.Н. (выделено из ЗУ ДП)</t>
  </si>
  <si>
    <t>стационарные телефоны, интернет, сотовая связь, обзвон должников</t>
  </si>
  <si>
    <t>Водный налог</t>
  </si>
  <si>
    <t>Дератизация и дезинсекция</t>
  </si>
  <si>
    <t>Системы управления глуб насосами</t>
  </si>
  <si>
    <t>Устранение аварийных ситуаций</t>
  </si>
  <si>
    <t>Электроэнергия на здание ВНС-1, ВНС-2</t>
  </si>
  <si>
    <t>Госпошлина (судебная, регистрация имущества)</t>
  </si>
  <si>
    <t>Ремонт, обслуживание водозабора "Молодежный-551"</t>
  </si>
  <si>
    <t>обкашивание мест общего пользования (стадион, детская площадка, остановочные пункты)</t>
  </si>
  <si>
    <t>изготовление баннера и растяжки о проведении собрания, крепление баннера</t>
  </si>
  <si>
    <t>взносы с ФОТ (2 сантехника, 1 сварщик)</t>
  </si>
  <si>
    <t>из них внесено асфальтированием дорог (зачеты прошлых лет)</t>
  </si>
  <si>
    <t>Проезды, периметр поселка</t>
  </si>
  <si>
    <t>Всего домовладений:</t>
  </si>
  <si>
    <t>Всего расходов по разделу 1:</t>
  </si>
  <si>
    <t>Раздел 2. Водоснабжение поселка</t>
  </si>
  <si>
    <t>Итого по разделу 2:</t>
  </si>
  <si>
    <t>Раздел 3. Содержание автомобильных проездов, содержание КПП, периметр поселка</t>
  </si>
  <si>
    <t>Всего по разделу 3:</t>
  </si>
  <si>
    <t>Содержание автомобильных проездов, КПП, периметр поселка</t>
  </si>
  <si>
    <t>Раздел 1. Общие расходы на содержание имущества ТСН</t>
  </si>
  <si>
    <t>Общие расходы на содержание имущества ТСН</t>
  </si>
  <si>
    <t>материалы для ремонта линий</t>
  </si>
  <si>
    <t>Взносы в фонды на ЗП 30,2%</t>
  </si>
  <si>
    <t>обработка от клещей, горностаевой моли стадиона, детской и спортивной площадок, остановочных пунктов</t>
  </si>
  <si>
    <t xml:space="preserve">приобретение оборудования и инвентаря </t>
  </si>
  <si>
    <t>сайт, работа личных кабинетов (обслуживание, оплата платформы и пр)</t>
  </si>
  <si>
    <t>почтовые расходы (рассылка уведомлений о проведении собрания и рассылка бюллетеней)</t>
  </si>
  <si>
    <t>Оплата труда  (2 сантехника, 1 сварщик)</t>
  </si>
  <si>
    <t>вывоз растительного мусора на полигон</t>
  </si>
  <si>
    <t xml:space="preserve">телефон, интернет, сотовая связь </t>
  </si>
  <si>
    <t>электроэнергия на здание КПП</t>
  </si>
  <si>
    <t>арендная плата за ЗУ Школьная 35 "А"-2</t>
  </si>
  <si>
    <t xml:space="preserve">видеосъемка собрания </t>
  </si>
  <si>
    <t>услуги регионального оператора по обращению с ТКО ( здание КПП)</t>
  </si>
  <si>
    <t>ямочный ремонт (БЦМ) 6*160000</t>
  </si>
  <si>
    <t>работы по благоустройству (ремонт трибун, горок)</t>
  </si>
  <si>
    <t>прочие непредвиденные расходы</t>
  </si>
  <si>
    <t>установка, замена, ремонт дорожных знаков, благоустройчтво остановой общественного транспорта (устройство карманов, установка павильона)</t>
  </si>
  <si>
    <t>Размещение оборудования Вымпелком ПАО , Т2 Мобайл, МТС ПАО</t>
  </si>
  <si>
    <t>присоединение к сетям</t>
  </si>
  <si>
    <t>на 1 домовладение</t>
  </si>
  <si>
    <t xml:space="preserve">кол-во взносов </t>
  </si>
  <si>
    <t xml:space="preserve">Долги по членским взносам прошлых лет </t>
  </si>
  <si>
    <t>ежемесячный членский взнос, в пересчете на 12 месяцев</t>
  </si>
  <si>
    <t>Сумма</t>
  </si>
  <si>
    <t>Сумма расходов</t>
  </si>
  <si>
    <t>001</t>
  </si>
  <si>
    <t>002</t>
  </si>
  <si>
    <t>003</t>
  </si>
  <si>
    <t>004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</si>
  <si>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</si>
  <si>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</si>
  <si>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</si>
  <si>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</si>
  <si>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</si>
  <si>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</si>
  <si>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</si>
  <si>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</si>
  <si>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</si>
  <si>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</si>
  <si>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</si>
  <si>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</si>
  <si>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</si>
  <si>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</si>
  <si>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</si>
  <si>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</si>
  <si>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</si>
  <si>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</si>
  <si>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</si>
  <si>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Членские взносы 2024, вносимые:</t>
  </si>
  <si>
    <t xml:space="preserve">Всего, план 2024 </t>
  </si>
  <si>
    <t>разметка на КПП</t>
  </si>
  <si>
    <t>Нечленов ТСН, подключенных только к э/сетям</t>
  </si>
  <si>
    <t>Нечленов ТСН, подключенных только к э/сетям и воде</t>
  </si>
  <si>
    <t>Нечленов ТСН, имеющих собственные скважины</t>
  </si>
  <si>
    <t>Нечленов ТСН, пользующихся всей инфраструктурой</t>
  </si>
  <si>
    <t>Нечленов ТСН, всего:</t>
  </si>
  <si>
    <t>Расходы за минусом доходов от имущества</t>
  </si>
  <si>
    <t>ямочный ремонт с асфальтированием</t>
  </si>
  <si>
    <t>комплексный ремонт дорог , выполненный в 2023 году, оплачиваемый по договору рассрочки в 2024 году</t>
  </si>
  <si>
    <t>Разные  доходы (продажа меток, страховые возмещения, поступления по исполнительным листам и др):</t>
  </si>
  <si>
    <t>количество домовладений</t>
  </si>
  <si>
    <t>ИТОГО:</t>
  </si>
  <si>
    <t xml:space="preserve">1. Сумма  расходов на содержание общего имущества </t>
  </si>
  <si>
    <t xml:space="preserve">в том числе: расходы, оплачиваемые собственниками, не оплатившими вступительные и целевые взносы </t>
  </si>
  <si>
    <t>005</t>
  </si>
  <si>
    <t>07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</si>
  <si>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</si>
  <si>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</si>
  <si>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</si>
  <si>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</si>
  <si>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</si>
  <si>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</si>
  <si>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</si>
  <si>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</si>
  <si>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</si>
  <si>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</si>
  <si>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</si>
  <si>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</si>
  <si>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</si>
  <si>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</si>
  <si>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</si>
  <si>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</si>
  <si>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</si>
  <si>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</si>
  <si>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</si>
  <si>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</si>
  <si>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</si>
  <si>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</si>
  <si>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</si>
  <si>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</si>
  <si>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</si>
  <si>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</si>
  <si>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</si>
  <si>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</si>
  <si>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</si>
  <si>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</si>
  <si>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</si>
  <si>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</si>
  <si>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</si>
  <si>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</si>
  <si>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</si>
  <si>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</si>
  <si>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</si>
  <si>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</si>
  <si>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</si>
  <si>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</si>
  <si>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</si>
  <si>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</si>
  <si>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</si>
  <si>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</si>
  <si>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</si>
  <si>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</si>
  <si>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</si>
  <si>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</si>
  <si>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</si>
  <si>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</si>
  <si>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</si>
  <si>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</si>
  <si>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</si>
  <si>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</si>
  <si>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</si>
  <si>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</si>
  <si>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</si>
  <si>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</si>
  <si>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</si>
  <si>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</si>
  <si>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</si>
  <si>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</si>
  <si>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</si>
  <si>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</si>
  <si>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</si>
  <si>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</si>
  <si>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</si>
  <si>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</si>
  <si>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</si>
  <si>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</si>
  <si>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1</t>
  </si>
  <si>
    <t>№ пп</t>
  </si>
  <si>
    <t>095</t>
  </si>
  <si>
    <t xml:space="preserve">4. Плата на содержание общего имущества для собственников, не являющихся членами ТСН "Молодежное", проживающих за границей общего участка, подключенных к системам электро- и водоснабжения, являющихся собственностью ТСН "Молодежное": рассчитывается как сумма расходов на одно домовладение по разделам "Содержание электрохозяйства" (строка 009 графа 4), "Водоснабжение" (строка 070 графа 4), накладных расходов в размере 15% от суммы "Содержание электрохозяйства" и "Водоснабжение". </t>
  </si>
  <si>
    <t>096</t>
  </si>
  <si>
    <t>5.  Плата на содержание общего имущества для собственников, не являющихся членами ТСН "Молодежное", проживающих за границей общего участка, подключенных к системе электроснабжения , являющейся собственностью ТСН "Молодежное": рассчитывается как сумма расходов на одно домовладение по разделу "Содержание электрохозяйства" (строка 009 графа 4), , накладных расходов в размере 15% от суммы "Содержание электрохозяйства"</t>
  </si>
  <si>
    <t>097</t>
  </si>
  <si>
    <t>6. Плата на содержание общего имущества для собственников, не являющихся членами ТСН "Молодежное", проживающих в границах ТСН "Молодежного", не подключенных к системе водоснабения ТСН "Молодежного". Рассчитывается как разность между суммой расходов на содержание общего имущества, приходящейся на одно домовладение (строка 090 графа 4) и суммой расходов, приходящейся на одно домовладение по разделу "Водоснабжение" (строка 070 графа 4)</t>
  </si>
  <si>
    <t>СПРАВОЧНО*</t>
  </si>
  <si>
    <t>Утвержденный размер ежемесячного членского взноса на 2024 год для собственников, оплативших всупительные и целевые взносы</t>
  </si>
  <si>
    <t>2. Плата на содержание общего имущества, уплачиваемого собственниками (членами и нечленами ТСН), не оплатившими вступительные и целевые взносы: равен сумме расходов на содержание общего имущества,  приходящейся на 1 домовладение-строка 088 графа 4</t>
  </si>
  <si>
    <t>Утвержденный размер платы  на содержание общего имущества, уплачиваемого собственниками (членами и нечленами ТСН), не оплатившими вступительные и целевые взносы</t>
  </si>
  <si>
    <t>Утвержденный размер платы на содержание общего имущества для собственников, не являющихся членами ТСН "Молодежное", проживающих в границах ТСН "Молодежного", не подключенных к системе водоснабения ТСН "Молодежного"</t>
  </si>
  <si>
    <t>Утвержденный размер платы на содержание общего имущества для собственников, не являющихся членами ТСН "Молодежное", проживающих за границей общего участка, подключенных к системам электро- и водоснабжения, являющихся собственностью ТСН "Молодежное"</t>
  </si>
  <si>
    <t>Утвержденный размер платы на содержание общего имущества для собственников, не являющихся членами ТСН "Молодежное", проживающих за границей общего участка, подключенных к системе электроснабжения , являющейся собственностью ТСН "Молодежное"</t>
  </si>
  <si>
    <t>Платежи от собственников, не оплативших вступительные и целевые взносы:</t>
  </si>
  <si>
    <t xml:space="preserve"> пользующиеся всей инфраструктурой ТС</t>
  </si>
  <si>
    <t>имеющие собственные скважины</t>
  </si>
  <si>
    <t>подключенные только к системе электро- и водоснабжения</t>
  </si>
  <si>
    <t xml:space="preserve"> подключенные только к системе электроснабжения</t>
  </si>
  <si>
    <t>Членов (долей) ТСН, всего: (31.08.2023)</t>
  </si>
  <si>
    <t>Всего расходов по  смете на содержание и текущий ремонт общего имущества ТСН "Молодежное" :</t>
  </si>
  <si>
    <t>Доход, получаемый за счет имущества ТСН, созданного на вступительные и целевые взносы, уплаченные собственниками (строка 014 графа 4  сметы+строка 018 графа 4 Приходно-расходной сметы)</t>
  </si>
  <si>
    <t>3. Размер членского взноса, уплачиваемого собственниками, оплатившими вступительные и целевые взносы: равен сумме расходов на содержание общего имущества, рассчитанной как разность между "Всего расходов по  смете на содержание и текущий ремонт общего имущества ТСН "Молодежного" (строка088 графа 3) , расходами, оплачиваемыми собственниками, не оплатившими вступительные и целевые взносы (строка 089 графа 3) и доходами, получаемыми за счет имущества ТСН, созданного на вступительные и целевые взносы, уплаченными собственниками (строка 090 графа 3)</t>
  </si>
  <si>
    <t xml:space="preserve">Смета доходов и расходов на содержание и текущий ремонт общего имущества ТСН "Молодежное" на 2024 год </t>
  </si>
  <si>
    <t xml:space="preserve">Финансово-экономическое обоснование ( Детализация статей)  сметы доходов и расходов на содержание и текущий ремонт общего имущества ТСН "Молодежное"  на 2024 год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</si>
</sst>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Border="1"/>
    <xf numFmtId="0" fontId="11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1" xfId="0" applyFont="1" applyBorder="1"/>
    <xf numFmtId="0" fontId="12" fillId="0" borderId="9" xfId="0" applyFont="1" applyBorder="1" applyAlignment="1">
      <alignment horizontal="center"/>
    </xf>
    <xf numFmtId="0" fontId="13" fillId="0" borderId="6" xfId="0" applyFont="1" applyBorder="1"/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3" fillId="0" borderId="6" xfId="0" applyFont="1" applyBorder="1" applyAlignment="1">
      <alignment wrapText="1"/>
    </xf>
    <xf numFmtId="0" fontId="10" fillId="0" borderId="0" xfId="0" applyFont="1" applyBorder="1"/>
    <xf numFmtId="4" fontId="11" fillId="0" borderId="0" xfId="0" applyNumberFormat="1" applyFont="1"/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0" fontId="10" fillId="0" borderId="1" xfId="0" applyFont="1" applyBorder="1"/>
    <xf numFmtId="49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/>
    <xf numFmtId="0" fontId="12" fillId="0" borderId="1" xfId="0" applyFont="1" applyBorder="1" applyAlignment="1">
      <alignment wrapText="1"/>
    </xf>
    <xf numFmtId="4" fontId="12" fillId="0" borderId="1" xfId="0" applyNumberFormat="1" applyFont="1" applyBorder="1"/>
    <xf numFmtId="0" fontId="12" fillId="0" borderId="1" xfId="0" applyFont="1" applyBorder="1" applyAlignment="1">
      <alignment horizontal="left"/>
    </xf>
    <xf numFmtId="4" fontId="12" fillId="0" borderId="1" xfId="0" applyNumberFormat="1" applyFont="1" applyBorder="1" applyAlignment="1">
      <alignment horizontal="left"/>
    </xf>
    <xf numFmtId="0" fontId="7" fillId="0" borderId="6" xfId="0" applyFont="1" applyBorder="1" applyAlignment="1">
      <alignment horizontal="left"/>
    </xf>
    <xf numFmtId="4" fontId="10" fillId="0" borderId="0" xfId="0" applyNumberFormat="1" applyFont="1" applyBorder="1"/>
    <xf numFmtId="0" fontId="15" fillId="0" borderId="1" xfId="0" applyFont="1" applyBorder="1"/>
    <xf numFmtId="3" fontId="0" fillId="0" borderId="0" xfId="0" applyNumberFormat="1"/>
    <xf numFmtId="3" fontId="10" fillId="0" borderId="1" xfId="0" applyNumberFormat="1" applyFont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0" fontId="12" fillId="0" borderId="9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9" xfId="0" applyFont="1" applyBorder="1"/>
    <xf numFmtId="0" fontId="14" fillId="0" borderId="6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0" xfId="0" applyFont="1"/>
    <xf numFmtId="0" fontId="16" fillId="0" borderId="0" xfId="0" applyFont="1"/>
    <xf numFmtId="49" fontId="11" fillId="0" borderId="0" xfId="0" applyNumberFormat="1" applyFont="1"/>
    <xf numFmtId="49" fontId="12" fillId="0" borderId="4" xfId="0" applyNumberFormat="1" applyFont="1" applyBorder="1"/>
    <xf numFmtId="49" fontId="12" fillId="0" borderId="5" xfId="0" applyNumberFormat="1" applyFont="1" applyBorder="1"/>
    <xf numFmtId="49" fontId="11" fillId="0" borderId="5" xfId="0" applyNumberFormat="1" applyFont="1" applyBorder="1"/>
    <xf numFmtId="49" fontId="12" fillId="0" borderId="10" xfId="0" applyNumberFormat="1" applyFont="1" applyBorder="1"/>
    <xf numFmtId="49" fontId="0" fillId="0" borderId="0" xfId="0" applyNumberFormat="1"/>
    <xf numFmtId="49" fontId="12" fillId="0" borderId="0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left"/>
    </xf>
    <xf numFmtId="49" fontId="15" fillId="0" borderId="1" xfId="0" applyNumberFormat="1" applyFont="1" applyBorder="1"/>
    <xf numFmtId="49" fontId="15" fillId="0" borderId="1" xfId="0" applyNumberFormat="1" applyFont="1" applyBorder="1" applyAlignment="1">
      <alignment wrapText="1"/>
    </xf>
    <xf numFmtId="49" fontId="5" fillId="0" borderId="1" xfId="0" applyNumberFormat="1" applyFont="1" applyBorder="1"/>
    <xf numFmtId="0" fontId="4" fillId="0" borderId="6" xfId="0" applyFont="1" applyBorder="1" applyAlignment="1">
      <alignment horizontal="left"/>
    </xf>
    <xf numFmtId="0" fontId="19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0" fillId="0" borderId="1" xfId="0" applyBorder="1"/>
    <xf numFmtId="0" fontId="18" fillId="0" borderId="6" xfId="0" applyFont="1" applyBorder="1"/>
    <xf numFmtId="0" fontId="3" fillId="0" borderId="1" xfId="0" applyFont="1" applyBorder="1"/>
    <xf numFmtId="3" fontId="18" fillId="0" borderId="14" xfId="0" applyNumberFormat="1" applyFont="1" applyBorder="1" applyAlignment="1">
      <alignment horizontal="right"/>
    </xf>
    <xf numFmtId="3" fontId="20" fillId="0" borderId="13" xfId="0" applyNumberFormat="1" applyFont="1" applyBorder="1" applyAlignment="1">
      <alignment horizontal="right"/>
    </xf>
    <xf numFmtId="3" fontId="21" fillId="0" borderId="14" xfId="0" applyNumberFormat="1" applyFont="1" applyBorder="1" applyAlignment="1">
      <alignment horizontal="right"/>
    </xf>
    <xf numFmtId="3" fontId="20" fillId="0" borderId="15" xfId="0" applyNumberFormat="1" applyFont="1" applyBorder="1" applyAlignment="1">
      <alignment horizontal="right"/>
    </xf>
    <xf numFmtId="3" fontId="21" fillId="0" borderId="15" xfId="0" applyNumberFormat="1" applyFont="1" applyBorder="1" applyAlignment="1">
      <alignment horizontal="right"/>
    </xf>
    <xf numFmtId="3" fontId="21" fillId="2" borderId="15" xfId="0" applyNumberFormat="1" applyFont="1" applyFill="1" applyBorder="1" applyAlignment="1">
      <alignment horizontal="right"/>
    </xf>
    <xf numFmtId="3" fontId="21" fillId="2" borderId="14" xfId="0" applyNumberFormat="1" applyFont="1" applyFill="1" applyBorder="1" applyAlignment="1">
      <alignment horizontal="right"/>
    </xf>
    <xf numFmtId="3" fontId="21" fillId="2" borderId="17" xfId="0" applyNumberFormat="1" applyFont="1" applyFill="1" applyBorder="1" applyAlignment="1">
      <alignment horizontal="right"/>
    </xf>
    <xf numFmtId="0" fontId="21" fillId="0" borderId="12" xfId="0" applyFont="1" applyBorder="1" applyAlignment="1">
      <alignment horizontal="center" wrapText="1"/>
    </xf>
    <xf numFmtId="3" fontId="16" fillId="0" borderId="5" xfId="0" applyNumberFormat="1" applyFont="1" applyBorder="1"/>
    <xf numFmtId="3" fontId="15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3" fontId="16" fillId="0" borderId="4" xfId="0" applyNumberFormat="1" applyFont="1" applyBorder="1"/>
    <xf numFmtId="49" fontId="2" fillId="0" borderId="1" xfId="0" applyNumberFormat="1" applyFont="1" applyBorder="1"/>
    <xf numFmtId="0" fontId="14" fillId="0" borderId="11" xfId="0" applyFont="1" applyBorder="1" applyAlignment="1">
      <alignment horizontal="left" wrapText="1"/>
    </xf>
    <xf numFmtId="0" fontId="14" fillId="0" borderId="16" xfId="0" applyFont="1" applyBorder="1" applyAlignment="1">
      <alignment horizontal="left" wrapText="1"/>
    </xf>
    <xf numFmtId="3" fontId="16" fillId="0" borderId="20" xfId="0" applyNumberFormat="1" applyFont="1" applyBorder="1"/>
    <xf numFmtId="49" fontId="12" fillId="0" borderId="0" xfId="0" applyNumberFormat="1" applyFont="1" applyBorder="1"/>
    <xf numFmtId="0" fontId="14" fillId="0" borderId="0" xfId="0" applyFont="1" applyBorder="1" applyAlignment="1">
      <alignment horizontal="left" wrapText="1"/>
    </xf>
    <xf numFmtId="3" fontId="21" fillId="2" borderId="0" xfId="0" applyNumberFormat="1" applyFont="1" applyFill="1" applyBorder="1" applyAlignment="1">
      <alignment horizontal="right"/>
    </xf>
    <xf numFmtId="3" fontId="16" fillId="0" borderId="0" xfId="0" applyNumberFormat="1" applyFont="1" applyBorder="1"/>
    <xf numFmtId="3" fontId="16" fillId="0" borderId="1" xfId="0" applyNumberFormat="1" applyFont="1" applyBorder="1"/>
    <xf numFmtId="0" fontId="12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6" fillId="0" borderId="0" xfId="0" applyFont="1" applyBorder="1" applyAlignment="1">
      <alignment wrapText="1"/>
    </xf>
    <xf numFmtId="0" fontId="16" fillId="0" borderId="0" xfId="0" applyFont="1" applyBorder="1"/>
    <xf numFmtId="0" fontId="0" fillId="0" borderId="0" xfId="0" applyBorder="1"/>
    <xf numFmtId="0" fontId="17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12" fillId="0" borderId="22" xfId="0" applyNumberFormat="1" applyFont="1" applyBorder="1"/>
    <xf numFmtId="0" fontId="14" fillId="0" borderId="23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3" fontId="21" fillId="2" borderId="1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" fillId="0" borderId="1" xfId="0" applyFont="1" applyBorder="1"/>
    <xf numFmtId="3" fontId="10" fillId="0" borderId="0" xfId="0" applyNumberFormat="1" applyFont="1"/>
    <xf numFmtId="0" fontId="14" fillId="0" borderId="1" xfId="0" applyFont="1" applyBorder="1" applyAlignment="1">
      <alignment horizontal="left"/>
    </xf>
    <xf numFmtId="2" fontId="21" fillId="0" borderId="1" xfId="0" applyNumberFormat="1" applyFont="1" applyBorder="1" applyAlignment="1">
      <alignment horizontal="right" wrapText="1"/>
    </xf>
    <xf numFmtId="4" fontId="23" fillId="0" borderId="1" xfId="0" applyNumberFormat="1" applyFont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49" fontId="12" fillId="0" borderId="2" xfId="0" applyNumberFormat="1" applyFont="1" applyBorder="1"/>
    <xf numFmtId="49" fontId="12" fillId="0" borderId="3" xfId="0" applyNumberFormat="1" applyFont="1" applyBorder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2" fillId="0" borderId="18" xfId="0" applyFont="1" applyBorder="1" applyAlignment="1">
      <alignment horizontal="center" wrapText="1"/>
    </xf>
    <xf numFmtId="0" fontId="22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opLeftCell="A13" workbookViewId="0">
      <selection activeCell="G9" sqref="G9"/>
    </sheetView>
  </sheetViews>
  <sheetFormatPr defaultRowHeight="21" x14ac:dyDescent="0.35"/>
  <cols>
    <col min="2" max="2" width="110" bestFit="1" customWidth="1"/>
    <col min="3" max="3" width="17.85546875" bestFit="1" customWidth="1"/>
    <col min="4" max="4" width="18.85546875" customWidth="1"/>
    <col min="5" max="5" width="22.42578125" style="2" customWidth="1"/>
    <col min="6" max="6" width="15.42578125" bestFit="1" customWidth="1"/>
  </cols>
  <sheetData>
    <row r="1" spans="1:5" ht="14.25" customHeight="1" x14ac:dyDescent="0.35">
      <c r="A1" s="5"/>
      <c r="B1" s="5"/>
      <c r="C1" s="5"/>
      <c r="D1" s="5"/>
    </row>
    <row r="2" spans="1:5" s="4" customFormat="1" ht="60.75" customHeight="1" x14ac:dyDescent="0.35">
      <c r="A2" s="104" t="s">
        <v>241</v>
      </c>
      <c r="B2" s="104"/>
      <c r="C2" s="104"/>
      <c r="D2" s="104"/>
      <c r="E2" s="104"/>
    </row>
    <row r="3" spans="1:5" x14ac:dyDescent="0.35">
      <c r="A3" s="5"/>
      <c r="B3" s="98"/>
      <c r="C3" s="6"/>
      <c r="D3" s="6"/>
    </row>
    <row r="4" spans="1:5" x14ac:dyDescent="0.35">
      <c r="A4" s="5"/>
      <c r="B4" s="98"/>
      <c r="C4" s="6"/>
      <c r="D4" s="6"/>
    </row>
    <row r="5" spans="1:5" x14ac:dyDescent="0.35">
      <c r="A5" s="5"/>
      <c r="B5" s="7"/>
      <c r="C5" s="7"/>
      <c r="D5" s="7"/>
    </row>
    <row r="6" spans="1:5" x14ac:dyDescent="0.35">
      <c r="A6" s="8"/>
      <c r="B6" s="16"/>
      <c r="C6" s="8"/>
      <c r="D6" s="29"/>
    </row>
    <row r="7" spans="1:5" s="1" customFormat="1" ht="21" customHeight="1" x14ac:dyDescent="0.25">
      <c r="A7" s="107"/>
      <c r="B7" s="106" t="s">
        <v>7</v>
      </c>
      <c r="C7" s="106" t="s">
        <v>46</v>
      </c>
      <c r="D7" s="105" t="s">
        <v>101</v>
      </c>
      <c r="E7" s="105" t="s">
        <v>104</v>
      </c>
    </row>
    <row r="8" spans="1:5" s="1" customFormat="1" ht="21" customHeight="1" x14ac:dyDescent="0.25">
      <c r="A8" s="108"/>
      <c r="B8" s="106"/>
      <c r="C8" s="106"/>
      <c r="D8" s="105"/>
      <c r="E8" s="105"/>
    </row>
    <row r="9" spans="1:5" s="1" customFormat="1" ht="96" customHeight="1" x14ac:dyDescent="0.25">
      <c r="A9" s="109"/>
      <c r="B9" s="106"/>
      <c r="C9" s="106"/>
      <c r="D9" s="105"/>
      <c r="E9" s="105"/>
    </row>
    <row r="10" spans="1:5" s="1" customFormat="1" ht="26.25" customHeight="1" x14ac:dyDescent="0.35">
      <c r="A10" s="87"/>
      <c r="B10" s="87">
        <v>1</v>
      </c>
      <c r="C10" s="87">
        <v>2</v>
      </c>
      <c r="D10" s="86">
        <v>3</v>
      </c>
      <c r="E10" s="86">
        <v>4</v>
      </c>
    </row>
    <row r="11" spans="1:5" ht="42" x14ac:dyDescent="0.35">
      <c r="A11" s="18"/>
      <c r="B11" s="39" t="s">
        <v>226</v>
      </c>
      <c r="C11" s="21" t="s">
        <v>106</v>
      </c>
      <c r="D11" s="30">
        <v>610</v>
      </c>
      <c r="E11" s="71">
        <v>28000</v>
      </c>
    </row>
    <row r="12" spans="1:5" ht="63" x14ac:dyDescent="0.35">
      <c r="A12" s="58"/>
      <c r="B12" s="39" t="s">
        <v>228</v>
      </c>
      <c r="C12" s="21" t="s">
        <v>107</v>
      </c>
      <c r="D12" s="30">
        <v>50</v>
      </c>
      <c r="E12" s="71">
        <v>39545</v>
      </c>
    </row>
    <row r="13" spans="1:5" ht="84" x14ac:dyDescent="0.35">
      <c r="A13" s="18"/>
      <c r="B13" s="39" t="s">
        <v>229</v>
      </c>
      <c r="C13" s="21" t="s">
        <v>108</v>
      </c>
      <c r="D13" s="30">
        <v>10</v>
      </c>
      <c r="E13" s="71">
        <v>33893</v>
      </c>
    </row>
    <row r="14" spans="1:5" ht="84" x14ac:dyDescent="0.35">
      <c r="A14" s="18"/>
      <c r="B14" s="39" t="s">
        <v>230</v>
      </c>
      <c r="C14" s="21" t="s">
        <v>109</v>
      </c>
      <c r="D14" s="30">
        <v>9</v>
      </c>
      <c r="E14" s="71">
        <v>13097</v>
      </c>
    </row>
    <row r="15" spans="1:5" ht="84" x14ac:dyDescent="0.35">
      <c r="A15" s="18"/>
      <c r="B15" s="39" t="s">
        <v>231</v>
      </c>
      <c r="C15" s="21" t="s">
        <v>145</v>
      </c>
      <c r="D15" s="30">
        <v>21</v>
      </c>
      <c r="E15" s="71">
        <v>6598</v>
      </c>
    </row>
    <row r="16" spans="1:5" s="4" customFormat="1" x14ac:dyDescent="0.35">
      <c r="A16" s="22"/>
      <c r="B16" s="19" t="s">
        <v>9</v>
      </c>
      <c r="C16" s="51"/>
      <c r="D16" s="19"/>
      <c r="E16" s="32"/>
    </row>
    <row r="17" spans="1:6" s="4" customFormat="1" x14ac:dyDescent="0.35">
      <c r="A17" s="22"/>
      <c r="B17" s="19"/>
      <c r="C17" s="51"/>
      <c r="D17" s="19"/>
      <c r="E17" s="32"/>
    </row>
    <row r="18" spans="1:6" x14ac:dyDescent="0.35">
      <c r="A18" s="18"/>
      <c r="B18" s="10" t="s">
        <v>129</v>
      </c>
      <c r="C18" s="52" t="s">
        <v>110</v>
      </c>
      <c r="D18" s="30">
        <v>610</v>
      </c>
      <c r="E18" s="32">
        <f>E19-E20</f>
        <v>16802705</v>
      </c>
    </row>
    <row r="19" spans="1:6" x14ac:dyDescent="0.35">
      <c r="A19" s="18"/>
      <c r="B19" s="60" t="s">
        <v>103</v>
      </c>
      <c r="C19" s="52" t="s">
        <v>111</v>
      </c>
      <c r="D19" s="30">
        <v>610</v>
      </c>
      <c r="E19" s="71">
        <f>D19*E11</f>
        <v>17080000</v>
      </c>
    </row>
    <row r="20" spans="1:6" x14ac:dyDescent="0.35">
      <c r="A20" s="18"/>
      <c r="B20" s="41" t="s">
        <v>70</v>
      </c>
      <c r="C20" s="53" t="s">
        <v>112</v>
      </c>
      <c r="D20" s="10"/>
      <c r="E20" s="71">
        <v>277295</v>
      </c>
    </row>
    <row r="21" spans="1:6" x14ac:dyDescent="0.35">
      <c r="A21" s="18"/>
      <c r="B21" s="60" t="s">
        <v>102</v>
      </c>
      <c r="C21" s="52" t="s">
        <v>113</v>
      </c>
      <c r="D21" s="10"/>
      <c r="E21" s="71">
        <v>1500000</v>
      </c>
    </row>
    <row r="22" spans="1:6" x14ac:dyDescent="0.35">
      <c r="A22" s="18"/>
      <c r="B22" s="20" t="s">
        <v>232</v>
      </c>
      <c r="C22" s="52" t="s">
        <v>114</v>
      </c>
      <c r="D22" s="10"/>
      <c r="E22" s="32">
        <f>E23+E24+E25+E26</f>
        <v>2572611</v>
      </c>
    </row>
    <row r="23" spans="1:6" s="42" customFormat="1" x14ac:dyDescent="0.35">
      <c r="A23" s="40"/>
      <c r="B23" s="99" t="s">
        <v>233</v>
      </c>
      <c r="C23" s="76" t="s">
        <v>115</v>
      </c>
      <c r="D23" s="40">
        <v>50</v>
      </c>
      <c r="E23" s="71">
        <f>D23*E12</f>
        <v>1977250</v>
      </c>
    </row>
    <row r="24" spans="1:6" s="42" customFormat="1" x14ac:dyDescent="0.35">
      <c r="A24" s="40"/>
      <c r="B24" s="99" t="s">
        <v>234</v>
      </c>
      <c r="C24" s="76" t="s">
        <v>116</v>
      </c>
      <c r="D24" s="40">
        <v>10</v>
      </c>
      <c r="E24" s="71">
        <f>D24*E13</f>
        <v>338930</v>
      </c>
    </row>
    <row r="25" spans="1:6" s="42" customFormat="1" x14ac:dyDescent="0.35">
      <c r="A25" s="40"/>
      <c r="B25" s="99" t="s">
        <v>235</v>
      </c>
      <c r="C25" s="76" t="s">
        <v>117</v>
      </c>
      <c r="D25" s="40">
        <v>9</v>
      </c>
      <c r="E25" s="71">
        <f>D25*E14</f>
        <v>117873</v>
      </c>
    </row>
    <row r="26" spans="1:6" s="42" customFormat="1" x14ac:dyDescent="0.35">
      <c r="A26" s="40"/>
      <c r="B26" s="99" t="s">
        <v>236</v>
      </c>
      <c r="C26" s="54"/>
      <c r="D26" s="40">
        <v>21</v>
      </c>
      <c r="E26" s="71">
        <f>D26*E15</f>
        <v>138558</v>
      </c>
    </row>
    <row r="27" spans="1:6" x14ac:dyDescent="0.35">
      <c r="A27" s="18"/>
      <c r="B27" s="10" t="s">
        <v>43</v>
      </c>
      <c r="C27" s="52" t="s">
        <v>118</v>
      </c>
      <c r="D27" s="10"/>
      <c r="E27" s="32">
        <f>E28+E29+E30</f>
        <v>2730960</v>
      </c>
    </row>
    <row r="28" spans="1:6" x14ac:dyDescent="0.35">
      <c r="A28" s="18"/>
      <c r="B28" s="10" t="s">
        <v>44</v>
      </c>
      <c r="C28" s="52" t="s">
        <v>119</v>
      </c>
      <c r="D28" s="10"/>
      <c r="E28" s="72">
        <v>1822800</v>
      </c>
    </row>
    <row r="29" spans="1:6" x14ac:dyDescent="0.35">
      <c r="A29" s="18"/>
      <c r="B29" s="10" t="s">
        <v>45</v>
      </c>
      <c r="C29" s="52" t="s">
        <v>120</v>
      </c>
      <c r="D29" s="10"/>
      <c r="E29" s="72">
        <v>518400</v>
      </c>
    </row>
    <row r="30" spans="1:6" x14ac:dyDescent="0.35">
      <c r="A30" s="18"/>
      <c r="B30" s="10" t="s">
        <v>98</v>
      </c>
      <c r="C30" s="52" t="s">
        <v>121</v>
      </c>
      <c r="D30" s="10"/>
      <c r="E30" s="72">
        <v>389760</v>
      </c>
    </row>
    <row r="31" spans="1:6" ht="42" x14ac:dyDescent="0.35">
      <c r="A31" s="18"/>
      <c r="B31" s="24" t="s">
        <v>140</v>
      </c>
      <c r="C31" s="52" t="s">
        <v>122</v>
      </c>
      <c r="D31" s="10"/>
      <c r="E31" s="32">
        <v>5297713</v>
      </c>
    </row>
    <row r="32" spans="1:6" s="2" customFormat="1" x14ac:dyDescent="0.35">
      <c r="A32" s="10"/>
      <c r="B32" s="10" t="s">
        <v>11</v>
      </c>
      <c r="C32" s="52" t="s">
        <v>123</v>
      </c>
      <c r="D32" s="10"/>
      <c r="E32" s="73">
        <f>E18+E22+E27+E31</f>
        <v>27403989</v>
      </c>
      <c r="F32" s="100"/>
    </row>
    <row r="33" spans="1:5" s="3" customFormat="1" x14ac:dyDescent="0.35">
      <c r="A33" s="19"/>
      <c r="B33" s="19" t="s">
        <v>8</v>
      </c>
      <c r="C33" s="51"/>
      <c r="D33" s="19"/>
      <c r="E33" s="32"/>
    </row>
    <row r="34" spans="1:5" s="3" customFormat="1" x14ac:dyDescent="0.35">
      <c r="A34" s="26" t="s">
        <v>12</v>
      </c>
      <c r="B34" s="26" t="s">
        <v>80</v>
      </c>
      <c r="C34" s="51" t="s">
        <v>124</v>
      </c>
      <c r="D34" s="19"/>
      <c r="E34" s="32">
        <f>'детализация расходов'!C61</f>
        <v>15188004</v>
      </c>
    </row>
    <row r="35" spans="1:5" s="1" customFormat="1" x14ac:dyDescent="0.35">
      <c r="A35" s="26" t="s">
        <v>14</v>
      </c>
      <c r="B35" s="10" t="s">
        <v>0</v>
      </c>
      <c r="C35" s="52" t="s">
        <v>125</v>
      </c>
      <c r="D35" s="25"/>
      <c r="E35" s="32">
        <f>'детализация расходов'!C78</f>
        <v>3956280</v>
      </c>
    </row>
    <row r="36" spans="1:5" s="1" customFormat="1" x14ac:dyDescent="0.35">
      <c r="A36" s="26" t="s">
        <v>13</v>
      </c>
      <c r="B36" s="10" t="s">
        <v>78</v>
      </c>
      <c r="C36" s="52" t="s">
        <v>126</v>
      </c>
      <c r="D36" s="25"/>
      <c r="E36" s="32">
        <f>'детализация расходов'!C96</f>
        <v>8537000</v>
      </c>
    </row>
    <row r="37" spans="1:5" s="1" customFormat="1" x14ac:dyDescent="0.35">
      <c r="A37" s="10"/>
      <c r="B37" s="26" t="s">
        <v>10</v>
      </c>
      <c r="C37" s="51" t="s">
        <v>127</v>
      </c>
      <c r="D37" s="27"/>
      <c r="E37" s="73">
        <f>'детализация расходов'!C98</f>
        <v>27681284</v>
      </c>
    </row>
    <row r="38" spans="1:5" s="1" customFormat="1" x14ac:dyDescent="0.35">
      <c r="A38" s="7"/>
      <c r="B38" s="9"/>
      <c r="C38" s="9"/>
      <c r="D38" s="9"/>
      <c r="E38" s="2"/>
    </row>
    <row r="39" spans="1:5" x14ac:dyDescent="0.35">
      <c r="A39" s="5"/>
      <c r="B39" s="5"/>
      <c r="C39" s="5"/>
      <c r="D39" s="17"/>
    </row>
    <row r="40" spans="1:5" x14ac:dyDescent="0.35">
      <c r="C40" s="31"/>
    </row>
  </sheetData>
  <mergeCells count="6">
    <mergeCell ref="A2:E2"/>
    <mergeCell ref="D7:D9"/>
    <mergeCell ref="C7:C9"/>
    <mergeCell ref="B7:B9"/>
    <mergeCell ref="A7:A9"/>
    <mergeCell ref="E7:E9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0"/>
  <sheetViews>
    <sheetView tabSelected="1" topLeftCell="A106" workbookViewId="0">
      <selection activeCell="F58" sqref="F58"/>
    </sheetView>
  </sheetViews>
  <sheetFormatPr defaultRowHeight="18.75" x14ac:dyDescent="0.3"/>
  <cols>
    <col min="1" max="1" width="12.42578125" style="49" customWidth="1"/>
    <col min="2" max="2" width="103.7109375" customWidth="1"/>
    <col min="3" max="3" width="19.42578125" style="57" bestFit="1" customWidth="1"/>
    <col min="4" max="4" width="19.7109375" style="43" customWidth="1"/>
  </cols>
  <sheetData>
    <row r="1" spans="1:5" ht="83.25" customHeight="1" thickBot="1" x14ac:dyDescent="0.4">
      <c r="A1" s="44"/>
      <c r="B1" s="85" t="s">
        <v>242</v>
      </c>
      <c r="C1" s="56"/>
    </row>
    <row r="2" spans="1:5" ht="76.5" customHeight="1" thickBot="1" x14ac:dyDescent="0.4">
      <c r="A2" s="110" t="s">
        <v>218</v>
      </c>
      <c r="B2" s="112" t="s">
        <v>15</v>
      </c>
      <c r="C2" s="114" t="s">
        <v>105</v>
      </c>
      <c r="D2" s="115"/>
    </row>
    <row r="3" spans="1:5" ht="73.5" customHeight="1" thickBot="1" x14ac:dyDescent="0.35">
      <c r="A3" s="111"/>
      <c r="B3" s="113"/>
      <c r="C3" s="69" t="s">
        <v>130</v>
      </c>
      <c r="D3" s="74" t="s">
        <v>100</v>
      </c>
    </row>
    <row r="4" spans="1:5" s="4" customFormat="1" ht="18.75" customHeight="1" thickBot="1" x14ac:dyDescent="0.4">
      <c r="A4" s="93" t="s">
        <v>217</v>
      </c>
      <c r="B4" s="92">
        <v>2</v>
      </c>
      <c r="C4" s="69">
        <v>3</v>
      </c>
      <c r="D4" s="74">
        <v>4</v>
      </c>
    </row>
    <row r="5" spans="1:5" ht="21" x14ac:dyDescent="0.35">
      <c r="A5" s="45" t="s">
        <v>106</v>
      </c>
      <c r="B5" s="34" t="s">
        <v>79</v>
      </c>
      <c r="C5" s="62"/>
      <c r="D5" s="75"/>
    </row>
    <row r="6" spans="1:5" ht="21" x14ac:dyDescent="0.35">
      <c r="A6" s="46" t="s">
        <v>107</v>
      </c>
      <c r="B6" s="14" t="s">
        <v>1</v>
      </c>
      <c r="C6" s="61"/>
      <c r="D6" s="70"/>
    </row>
    <row r="7" spans="1:5" ht="21" x14ac:dyDescent="0.35">
      <c r="A7" s="47" t="s">
        <v>108</v>
      </c>
      <c r="B7" s="12" t="s">
        <v>54</v>
      </c>
      <c r="C7" s="61">
        <v>9440</v>
      </c>
      <c r="D7" s="70"/>
    </row>
    <row r="8" spans="1:5" ht="21" x14ac:dyDescent="0.35">
      <c r="A8" s="47" t="s">
        <v>109</v>
      </c>
      <c r="B8" s="12" t="s">
        <v>81</v>
      </c>
      <c r="C8" s="61">
        <v>1800000</v>
      </c>
      <c r="D8" s="70"/>
    </row>
    <row r="9" spans="1:5" ht="21" x14ac:dyDescent="0.35">
      <c r="A9" s="47" t="s">
        <v>145</v>
      </c>
      <c r="B9" s="12" t="s">
        <v>99</v>
      </c>
      <c r="C9" s="61">
        <v>1300000</v>
      </c>
      <c r="D9" s="70"/>
    </row>
    <row r="10" spans="1:5" ht="21" x14ac:dyDescent="0.35">
      <c r="A10" s="47" t="s">
        <v>110</v>
      </c>
      <c r="B10" s="12" t="s">
        <v>19</v>
      </c>
      <c r="C10" s="61">
        <v>100000</v>
      </c>
      <c r="D10" s="70"/>
    </row>
    <row r="11" spans="1:5" ht="21" x14ac:dyDescent="0.35">
      <c r="A11" s="47" t="s">
        <v>146</v>
      </c>
      <c r="B11" s="12" t="s">
        <v>20</v>
      </c>
      <c r="C11" s="61">
        <v>716958</v>
      </c>
      <c r="D11" s="70"/>
    </row>
    <row r="12" spans="1:5" ht="21" x14ac:dyDescent="0.35">
      <c r="A12" s="47" t="s">
        <v>112</v>
      </c>
      <c r="B12" s="12" t="s">
        <v>21</v>
      </c>
      <c r="C12" s="61">
        <v>89640</v>
      </c>
      <c r="D12" s="70"/>
    </row>
    <row r="13" spans="1:5" ht="21" x14ac:dyDescent="0.35">
      <c r="A13" s="46" t="s">
        <v>113</v>
      </c>
      <c r="B13" s="13" t="s">
        <v>18</v>
      </c>
      <c r="C13" s="63">
        <f>SUM(C7:C12)</f>
        <v>4016038</v>
      </c>
      <c r="D13" s="70">
        <f>C13/C111</f>
        <v>5737.1971428571433</v>
      </c>
    </row>
    <row r="14" spans="1:5" ht="21" x14ac:dyDescent="0.35">
      <c r="A14" s="48"/>
      <c r="B14" s="11"/>
      <c r="C14" s="64"/>
      <c r="D14" s="70"/>
    </row>
    <row r="15" spans="1:5" ht="21" x14ac:dyDescent="0.35">
      <c r="A15" s="47" t="s">
        <v>114</v>
      </c>
      <c r="B15" s="14" t="s">
        <v>2</v>
      </c>
      <c r="C15" s="61"/>
      <c r="D15" s="70"/>
    </row>
    <row r="16" spans="1:5" ht="21" x14ac:dyDescent="0.35">
      <c r="A16" s="47" t="s">
        <v>115</v>
      </c>
      <c r="B16" s="28" t="s">
        <v>47</v>
      </c>
      <c r="C16" s="61">
        <v>162240</v>
      </c>
      <c r="D16" s="70"/>
      <c r="E16" s="31"/>
    </row>
    <row r="17" spans="1:5" ht="21" x14ac:dyDescent="0.35">
      <c r="A17" s="47" t="s">
        <v>116</v>
      </c>
      <c r="B17" s="12" t="s">
        <v>91</v>
      </c>
      <c r="C17" s="61">
        <v>9226</v>
      </c>
      <c r="D17" s="70"/>
    </row>
    <row r="18" spans="1:5" ht="38.25" x14ac:dyDescent="0.35">
      <c r="A18" s="47" t="s">
        <v>117</v>
      </c>
      <c r="B18" s="15" t="s">
        <v>58</v>
      </c>
      <c r="C18" s="61">
        <v>2554</v>
      </c>
      <c r="D18" s="70"/>
    </row>
    <row r="19" spans="1:5" ht="21" x14ac:dyDescent="0.35">
      <c r="A19" s="47" t="s">
        <v>118</v>
      </c>
      <c r="B19" s="12" t="s">
        <v>82</v>
      </c>
      <c r="C19" s="61">
        <v>1442525</v>
      </c>
      <c r="D19" s="70"/>
      <c r="E19" s="31"/>
    </row>
    <row r="20" spans="1:5" ht="21" x14ac:dyDescent="0.35">
      <c r="A20" s="47" t="s">
        <v>119</v>
      </c>
      <c r="B20" s="12" t="s">
        <v>65</v>
      </c>
      <c r="C20" s="61">
        <v>150000</v>
      </c>
      <c r="D20" s="70"/>
    </row>
    <row r="21" spans="1:5" ht="21" x14ac:dyDescent="0.35">
      <c r="A21" s="47" t="s">
        <v>120</v>
      </c>
      <c r="B21" s="12" t="s">
        <v>50</v>
      </c>
      <c r="C21" s="61">
        <v>455000</v>
      </c>
      <c r="D21" s="70"/>
      <c r="E21" s="31"/>
    </row>
    <row r="22" spans="1:5" ht="21" x14ac:dyDescent="0.35">
      <c r="A22" s="47" t="s">
        <v>121</v>
      </c>
      <c r="B22" s="12" t="s">
        <v>55</v>
      </c>
      <c r="C22" s="61">
        <v>4776574</v>
      </c>
      <c r="D22" s="70"/>
      <c r="E22" s="31"/>
    </row>
    <row r="23" spans="1:5" ht="21" x14ac:dyDescent="0.35">
      <c r="A23" s="47" t="s">
        <v>122</v>
      </c>
      <c r="B23" s="12" t="s">
        <v>25</v>
      </c>
      <c r="C23" s="61">
        <v>96944</v>
      </c>
      <c r="D23" s="70"/>
    </row>
    <row r="24" spans="1:5" ht="21" x14ac:dyDescent="0.35">
      <c r="A24" s="47" t="s">
        <v>123</v>
      </c>
      <c r="B24" s="12" t="s">
        <v>26</v>
      </c>
      <c r="C24" s="61">
        <v>100000</v>
      </c>
      <c r="D24" s="70"/>
      <c r="E24" s="31"/>
    </row>
    <row r="25" spans="1:5" ht="21" x14ac:dyDescent="0.35">
      <c r="A25" s="47" t="s">
        <v>124</v>
      </c>
      <c r="B25" s="12" t="s">
        <v>52</v>
      </c>
      <c r="C25" s="61">
        <v>74520</v>
      </c>
      <c r="D25" s="70"/>
      <c r="E25" s="31"/>
    </row>
    <row r="26" spans="1:5" ht="21" x14ac:dyDescent="0.35">
      <c r="A26" s="47" t="s">
        <v>125</v>
      </c>
      <c r="B26" s="12" t="s">
        <v>27</v>
      </c>
      <c r="C26" s="61">
        <v>100000</v>
      </c>
      <c r="D26" s="70"/>
    </row>
    <row r="27" spans="1:5" ht="38.25" x14ac:dyDescent="0.35">
      <c r="A27" s="47" t="s">
        <v>126</v>
      </c>
      <c r="B27" s="15" t="s">
        <v>83</v>
      </c>
      <c r="C27" s="61">
        <v>62000</v>
      </c>
      <c r="D27" s="70"/>
    </row>
    <row r="28" spans="1:5" ht="21" x14ac:dyDescent="0.35">
      <c r="A28" s="47" t="s">
        <v>127</v>
      </c>
      <c r="B28" s="12" t="s">
        <v>28</v>
      </c>
      <c r="C28" s="61">
        <v>28750</v>
      </c>
      <c r="D28" s="70"/>
      <c r="E28" s="31"/>
    </row>
    <row r="29" spans="1:5" ht="38.25" x14ac:dyDescent="0.35">
      <c r="A29" s="47" t="s">
        <v>128</v>
      </c>
      <c r="B29" s="15" t="s">
        <v>67</v>
      </c>
      <c r="C29" s="61">
        <v>5000</v>
      </c>
      <c r="D29" s="70"/>
    </row>
    <row r="30" spans="1:5" ht="21" x14ac:dyDescent="0.35">
      <c r="A30" s="47" t="s">
        <v>147</v>
      </c>
      <c r="B30" s="12" t="s">
        <v>51</v>
      </c>
      <c r="C30" s="61">
        <v>6000</v>
      </c>
      <c r="D30" s="70"/>
    </row>
    <row r="31" spans="1:5" ht="21" x14ac:dyDescent="0.35">
      <c r="A31" s="47" t="s">
        <v>148</v>
      </c>
      <c r="B31" s="55" t="s">
        <v>84</v>
      </c>
      <c r="C31" s="61">
        <v>21600</v>
      </c>
      <c r="D31" s="70"/>
    </row>
    <row r="32" spans="1:5" ht="21" x14ac:dyDescent="0.35">
      <c r="A32" s="47" t="s">
        <v>149</v>
      </c>
      <c r="B32" s="28" t="s">
        <v>48</v>
      </c>
      <c r="C32" s="61">
        <v>120000</v>
      </c>
      <c r="D32" s="70"/>
    </row>
    <row r="33" spans="1:5" ht="21" x14ac:dyDescent="0.35">
      <c r="A33" s="47" t="s">
        <v>150</v>
      </c>
      <c r="B33" s="12" t="s">
        <v>29</v>
      </c>
      <c r="C33" s="61">
        <v>22000</v>
      </c>
      <c r="D33" s="70"/>
    </row>
    <row r="34" spans="1:5" ht="21" x14ac:dyDescent="0.35">
      <c r="A34" s="47" t="s">
        <v>151</v>
      </c>
      <c r="B34" s="12" t="s">
        <v>59</v>
      </c>
      <c r="C34" s="61">
        <v>144000</v>
      </c>
      <c r="D34" s="70"/>
      <c r="E34" s="31"/>
    </row>
    <row r="35" spans="1:5" ht="21" x14ac:dyDescent="0.35">
      <c r="A35" s="47" t="s">
        <v>152</v>
      </c>
      <c r="B35" s="12" t="s">
        <v>85</v>
      </c>
      <c r="C35" s="61">
        <v>245000</v>
      </c>
      <c r="D35" s="70"/>
      <c r="E35" s="31"/>
    </row>
    <row r="36" spans="1:5" ht="21" x14ac:dyDescent="0.35">
      <c r="A36" s="47" t="s">
        <v>153</v>
      </c>
      <c r="B36" s="12" t="s">
        <v>49</v>
      </c>
      <c r="C36" s="61">
        <v>2670</v>
      </c>
      <c r="D36" s="70"/>
      <c r="E36" s="31"/>
    </row>
    <row r="37" spans="1:5" ht="21" x14ac:dyDescent="0.35">
      <c r="A37" s="47" t="s">
        <v>154</v>
      </c>
      <c r="B37" s="12" t="s">
        <v>53</v>
      </c>
      <c r="C37" s="61">
        <v>21000</v>
      </c>
      <c r="D37" s="70"/>
      <c r="E37" s="31"/>
    </row>
    <row r="38" spans="1:5" ht="21" x14ac:dyDescent="0.35">
      <c r="A38" s="47" t="s">
        <v>155</v>
      </c>
      <c r="B38" s="12" t="s">
        <v>30</v>
      </c>
      <c r="C38" s="61">
        <v>850000</v>
      </c>
      <c r="D38" s="70"/>
      <c r="E38" s="31"/>
    </row>
    <row r="39" spans="1:5" ht="21" x14ac:dyDescent="0.35">
      <c r="A39" s="47" t="s">
        <v>156</v>
      </c>
      <c r="B39" s="15" t="s">
        <v>93</v>
      </c>
      <c r="C39" s="61">
        <v>10000</v>
      </c>
      <c r="D39" s="70"/>
    </row>
    <row r="40" spans="1:5" ht="21" x14ac:dyDescent="0.35">
      <c r="A40" s="47" t="s">
        <v>157</v>
      </c>
      <c r="B40" s="12" t="s">
        <v>32</v>
      </c>
      <c r="C40" s="61">
        <v>516996</v>
      </c>
      <c r="D40" s="70"/>
      <c r="E40" s="31"/>
    </row>
    <row r="41" spans="1:5" ht="21" x14ac:dyDescent="0.35">
      <c r="A41" s="47" t="s">
        <v>158</v>
      </c>
      <c r="B41" s="12" t="s">
        <v>57</v>
      </c>
      <c r="C41" s="61">
        <v>180000</v>
      </c>
      <c r="D41" s="70"/>
      <c r="E41" s="31"/>
    </row>
    <row r="42" spans="1:5" ht="21" x14ac:dyDescent="0.35">
      <c r="A42" s="47" t="s">
        <v>159</v>
      </c>
      <c r="B42" s="12" t="s">
        <v>31</v>
      </c>
      <c r="C42" s="61">
        <v>54000</v>
      </c>
      <c r="D42" s="70"/>
      <c r="E42" s="31"/>
    </row>
    <row r="43" spans="1:5" ht="21" x14ac:dyDescent="0.35">
      <c r="A43" s="46" t="s">
        <v>160</v>
      </c>
      <c r="B43" s="13" t="s">
        <v>33</v>
      </c>
      <c r="C43" s="63">
        <f>SUM(C16:C42)</f>
        <v>9658599</v>
      </c>
      <c r="D43" s="70"/>
      <c r="E43" s="31"/>
    </row>
    <row r="44" spans="1:5" ht="21" x14ac:dyDescent="0.35">
      <c r="A44" s="47" t="s">
        <v>161</v>
      </c>
      <c r="B44" s="14" t="s">
        <v>3</v>
      </c>
      <c r="C44" s="61"/>
      <c r="D44" s="70"/>
    </row>
    <row r="45" spans="1:5" ht="21" x14ac:dyDescent="0.35">
      <c r="A45" s="47" t="s">
        <v>162</v>
      </c>
      <c r="B45" s="12" t="s">
        <v>92</v>
      </c>
      <c r="C45" s="61">
        <v>32200</v>
      </c>
      <c r="D45" s="70"/>
    </row>
    <row r="46" spans="1:5" ht="21" x14ac:dyDescent="0.35">
      <c r="A46" s="47" t="s">
        <v>163</v>
      </c>
      <c r="B46" s="12" t="s">
        <v>35</v>
      </c>
      <c r="C46" s="61">
        <v>2300</v>
      </c>
      <c r="D46" s="70"/>
    </row>
    <row r="47" spans="1:5" ht="37.5" x14ac:dyDescent="0.3">
      <c r="A47" s="49" t="s">
        <v>164</v>
      </c>
      <c r="B47" s="33" t="s">
        <v>86</v>
      </c>
      <c r="C47" s="61">
        <v>93000</v>
      </c>
      <c r="D47" s="70"/>
    </row>
    <row r="48" spans="1:5" ht="21" x14ac:dyDescent="0.35">
      <c r="A48" s="47" t="s">
        <v>165</v>
      </c>
      <c r="B48" s="12" t="s">
        <v>68</v>
      </c>
      <c r="C48" s="61">
        <v>15000</v>
      </c>
      <c r="D48" s="70"/>
    </row>
    <row r="49" spans="1:4" ht="21" x14ac:dyDescent="0.35">
      <c r="A49" s="47" t="s">
        <v>166</v>
      </c>
      <c r="B49" s="12" t="s">
        <v>34</v>
      </c>
      <c r="C49" s="61">
        <v>23000</v>
      </c>
      <c r="D49" s="70"/>
    </row>
    <row r="50" spans="1:4" ht="21" x14ac:dyDescent="0.35">
      <c r="A50" s="46" t="s">
        <v>167</v>
      </c>
      <c r="B50" s="13" t="s">
        <v>36</v>
      </c>
      <c r="C50" s="63">
        <f>SUM(C45:C49)</f>
        <v>165500</v>
      </c>
      <c r="D50" s="70"/>
    </row>
    <row r="51" spans="1:4" ht="21" x14ac:dyDescent="0.35">
      <c r="A51" s="46" t="s">
        <v>168</v>
      </c>
      <c r="B51" s="14" t="s">
        <v>4</v>
      </c>
      <c r="C51" s="61"/>
      <c r="D51" s="70"/>
    </row>
    <row r="52" spans="1:4" ht="21" x14ac:dyDescent="0.35">
      <c r="A52" s="47" t="s">
        <v>169</v>
      </c>
      <c r="B52" s="12" t="s">
        <v>37</v>
      </c>
      <c r="C52" s="61">
        <v>41492</v>
      </c>
      <c r="D52" s="70"/>
    </row>
    <row r="53" spans="1:4" ht="21" x14ac:dyDescent="0.35">
      <c r="A53" s="47" t="s">
        <v>170</v>
      </c>
      <c r="B53" s="12" t="s">
        <v>38</v>
      </c>
      <c r="C53" s="61">
        <v>22375</v>
      </c>
      <c r="D53" s="70"/>
    </row>
    <row r="54" spans="1:4" ht="21" x14ac:dyDescent="0.35">
      <c r="A54" s="47" t="s">
        <v>171</v>
      </c>
      <c r="B54" s="12" t="s">
        <v>95</v>
      </c>
      <c r="C54" s="61">
        <v>50000</v>
      </c>
      <c r="D54" s="70"/>
    </row>
    <row r="55" spans="1:4" ht="21" x14ac:dyDescent="0.35">
      <c r="A55" s="46" t="s">
        <v>172</v>
      </c>
      <c r="B55" s="13" t="s">
        <v>18</v>
      </c>
      <c r="C55" s="63">
        <f>SUM(C52:C54)</f>
        <v>113867</v>
      </c>
      <c r="D55" s="70"/>
    </row>
    <row r="56" spans="1:4" ht="21" x14ac:dyDescent="0.35">
      <c r="A56" s="48"/>
      <c r="B56" s="37"/>
      <c r="C56" s="65"/>
      <c r="D56" s="70"/>
    </row>
    <row r="57" spans="1:4" ht="21" x14ac:dyDescent="0.35">
      <c r="A57" s="46" t="s">
        <v>173</v>
      </c>
      <c r="B57" s="14" t="s">
        <v>5</v>
      </c>
      <c r="C57" s="63"/>
      <c r="D57" s="70"/>
    </row>
    <row r="58" spans="1:4" ht="21" x14ac:dyDescent="0.35">
      <c r="A58" s="47" t="s">
        <v>174</v>
      </c>
      <c r="B58" s="15" t="s">
        <v>96</v>
      </c>
      <c r="C58" s="61">
        <v>1234000</v>
      </c>
      <c r="D58" s="70"/>
    </row>
    <row r="59" spans="1:4" ht="21" x14ac:dyDescent="0.35">
      <c r="A59" s="46" t="s">
        <v>175</v>
      </c>
      <c r="B59" s="13" t="s">
        <v>39</v>
      </c>
      <c r="C59" s="63">
        <f>SUM(C58:C58)</f>
        <v>1234000</v>
      </c>
      <c r="D59" s="70"/>
    </row>
    <row r="60" spans="1:4" ht="21" x14ac:dyDescent="0.35">
      <c r="A60" s="48"/>
      <c r="B60" s="37"/>
      <c r="C60" s="65"/>
      <c r="D60" s="70"/>
    </row>
    <row r="61" spans="1:4" ht="21" x14ac:dyDescent="0.35">
      <c r="A61" s="48" t="s">
        <v>176</v>
      </c>
      <c r="B61" s="37" t="s">
        <v>73</v>
      </c>
      <c r="C61" s="66">
        <f>C13+C43+C50+C55+C59</f>
        <v>15188004</v>
      </c>
      <c r="D61" s="70">
        <f>C61/C111</f>
        <v>21697.14857142857</v>
      </c>
    </row>
    <row r="62" spans="1:4" ht="21" x14ac:dyDescent="0.35">
      <c r="A62" s="48"/>
      <c r="B62" s="37"/>
      <c r="C62" s="65"/>
      <c r="D62" s="70"/>
    </row>
    <row r="63" spans="1:4" ht="21" x14ac:dyDescent="0.35">
      <c r="A63" s="48" t="s">
        <v>177</v>
      </c>
      <c r="B63" s="34" t="s">
        <v>74</v>
      </c>
      <c r="C63" s="64"/>
      <c r="D63" s="70"/>
    </row>
    <row r="64" spans="1:4" ht="21" x14ac:dyDescent="0.35">
      <c r="A64" s="47" t="s">
        <v>178</v>
      </c>
      <c r="B64" s="12" t="s">
        <v>16</v>
      </c>
      <c r="C64" s="61">
        <v>30680</v>
      </c>
      <c r="D64" s="70"/>
    </row>
    <row r="65" spans="1:4" ht="21" x14ac:dyDescent="0.35">
      <c r="A65" s="47" t="s">
        <v>179</v>
      </c>
      <c r="B65" s="12" t="s">
        <v>24</v>
      </c>
      <c r="C65" s="61">
        <v>23516</v>
      </c>
      <c r="D65" s="70"/>
    </row>
    <row r="66" spans="1:4" ht="21" x14ac:dyDescent="0.35">
      <c r="A66" s="47" t="s">
        <v>180</v>
      </c>
      <c r="B66" s="12" t="s">
        <v>60</v>
      </c>
      <c r="C66" s="61">
        <v>145000</v>
      </c>
      <c r="D66" s="70"/>
    </row>
    <row r="67" spans="1:4" ht="21" x14ac:dyDescent="0.35">
      <c r="A67" s="47" t="s">
        <v>181</v>
      </c>
      <c r="B67" s="12" t="s">
        <v>69</v>
      </c>
      <c r="C67" s="61">
        <v>594908</v>
      </c>
      <c r="D67" s="70"/>
    </row>
    <row r="68" spans="1:4" ht="21" x14ac:dyDescent="0.35">
      <c r="A68" s="47" t="s">
        <v>182</v>
      </c>
      <c r="B68" s="12" t="s">
        <v>88</v>
      </c>
      <c r="C68" s="61">
        <v>30000</v>
      </c>
      <c r="D68" s="70"/>
    </row>
    <row r="69" spans="1:4" ht="21" x14ac:dyDescent="0.35">
      <c r="A69" s="47" t="s">
        <v>183</v>
      </c>
      <c r="B69" s="12" t="s">
        <v>61</v>
      </c>
      <c r="C69" s="61">
        <v>14674</v>
      </c>
      <c r="D69" s="70"/>
    </row>
    <row r="70" spans="1:4" ht="21" x14ac:dyDescent="0.35">
      <c r="A70" s="47" t="s">
        <v>184</v>
      </c>
      <c r="B70" s="12" t="s">
        <v>87</v>
      </c>
      <c r="C70" s="61">
        <v>1969894</v>
      </c>
      <c r="D70" s="70"/>
    </row>
    <row r="71" spans="1:4" ht="21" x14ac:dyDescent="0.35">
      <c r="A71" s="47" t="s">
        <v>185</v>
      </c>
      <c r="B71" s="12" t="s">
        <v>56</v>
      </c>
      <c r="C71" s="61">
        <v>72000</v>
      </c>
      <c r="D71" s="70"/>
    </row>
    <row r="72" spans="1:4" ht="21" x14ac:dyDescent="0.35">
      <c r="A72" s="47" t="s">
        <v>186</v>
      </c>
      <c r="B72" s="12" t="s">
        <v>17</v>
      </c>
      <c r="C72" s="61">
        <v>149040</v>
      </c>
      <c r="D72" s="70"/>
    </row>
    <row r="73" spans="1:4" ht="21" x14ac:dyDescent="0.35">
      <c r="A73" s="47" t="s">
        <v>187</v>
      </c>
      <c r="B73" s="12" t="s">
        <v>66</v>
      </c>
      <c r="C73" s="61">
        <v>147368</v>
      </c>
      <c r="D73" s="70"/>
    </row>
    <row r="74" spans="1:4" ht="21" x14ac:dyDescent="0.35">
      <c r="A74" s="47" t="s">
        <v>188</v>
      </c>
      <c r="B74" s="12" t="s">
        <v>40</v>
      </c>
      <c r="C74" s="61">
        <v>154000</v>
      </c>
      <c r="D74" s="70"/>
    </row>
    <row r="75" spans="1:4" ht="21" x14ac:dyDescent="0.35">
      <c r="A75" s="47" t="s">
        <v>189</v>
      </c>
      <c r="B75" s="12" t="s">
        <v>62</v>
      </c>
      <c r="C75" s="61">
        <v>295200</v>
      </c>
      <c r="D75" s="70"/>
    </row>
    <row r="76" spans="1:4" ht="21" x14ac:dyDescent="0.35">
      <c r="A76" s="47" t="s">
        <v>190</v>
      </c>
      <c r="B76" s="12" t="s">
        <v>63</v>
      </c>
      <c r="C76" s="61">
        <v>200000</v>
      </c>
      <c r="D76" s="70"/>
    </row>
    <row r="77" spans="1:4" ht="21" x14ac:dyDescent="0.35">
      <c r="A77" s="47" t="s">
        <v>191</v>
      </c>
      <c r="B77" s="12" t="s">
        <v>64</v>
      </c>
      <c r="C77" s="61">
        <v>130000</v>
      </c>
      <c r="D77" s="70"/>
    </row>
    <row r="78" spans="1:4" ht="21" x14ac:dyDescent="0.35">
      <c r="A78" s="46" t="s">
        <v>192</v>
      </c>
      <c r="B78" s="13" t="s">
        <v>75</v>
      </c>
      <c r="C78" s="63">
        <f>SUM(C64:C77)</f>
        <v>3956280</v>
      </c>
      <c r="D78" s="70">
        <f>C78/C111</f>
        <v>5651.8285714285712</v>
      </c>
    </row>
    <row r="79" spans="1:4" ht="21" x14ac:dyDescent="0.35">
      <c r="A79" s="46"/>
      <c r="B79" s="13"/>
      <c r="C79" s="63"/>
      <c r="D79" s="70"/>
    </row>
    <row r="80" spans="1:4" ht="38.25" x14ac:dyDescent="0.35">
      <c r="A80" s="46" t="s">
        <v>193</v>
      </c>
      <c r="B80" s="38" t="s">
        <v>76</v>
      </c>
      <c r="C80" s="61"/>
      <c r="D80" s="70"/>
    </row>
    <row r="81" spans="1:4" ht="21" x14ac:dyDescent="0.35">
      <c r="A81" s="46" t="s">
        <v>194</v>
      </c>
      <c r="B81" s="35" t="s">
        <v>71</v>
      </c>
      <c r="C81" s="61"/>
      <c r="D81" s="70"/>
    </row>
    <row r="82" spans="1:4" ht="21" x14ac:dyDescent="0.35">
      <c r="A82" s="47" t="s">
        <v>195</v>
      </c>
      <c r="B82" s="15" t="s">
        <v>41</v>
      </c>
      <c r="C82" s="61">
        <v>8100</v>
      </c>
      <c r="D82" s="70"/>
    </row>
    <row r="83" spans="1:4" ht="21" x14ac:dyDescent="0.35">
      <c r="A83" s="47" t="s">
        <v>196</v>
      </c>
      <c r="B83" s="15" t="s">
        <v>42</v>
      </c>
      <c r="C83" s="61">
        <v>1330000</v>
      </c>
      <c r="D83" s="70"/>
    </row>
    <row r="84" spans="1:4" ht="21" x14ac:dyDescent="0.35">
      <c r="A84" s="47" t="s">
        <v>197</v>
      </c>
      <c r="B84" s="15" t="s">
        <v>131</v>
      </c>
      <c r="C84" s="61">
        <v>30000</v>
      </c>
      <c r="D84" s="70"/>
    </row>
    <row r="85" spans="1:4" ht="38.25" x14ac:dyDescent="0.35">
      <c r="A85" s="47" t="s">
        <v>198</v>
      </c>
      <c r="B85" s="15" t="s">
        <v>97</v>
      </c>
      <c r="C85" s="61">
        <v>400000</v>
      </c>
      <c r="D85" s="70"/>
    </row>
    <row r="86" spans="1:4" ht="38.25" x14ac:dyDescent="0.35">
      <c r="A86" s="47" t="s">
        <v>199</v>
      </c>
      <c r="B86" s="15" t="s">
        <v>139</v>
      </c>
      <c r="C86" s="61">
        <v>2170900</v>
      </c>
      <c r="D86" s="70"/>
    </row>
    <row r="87" spans="1:4" ht="21" x14ac:dyDescent="0.35">
      <c r="A87" s="47" t="s">
        <v>200</v>
      </c>
      <c r="B87" s="15" t="s">
        <v>138</v>
      </c>
      <c r="C87" s="61">
        <v>1300000</v>
      </c>
      <c r="D87" s="70"/>
    </row>
    <row r="88" spans="1:4" ht="21" x14ac:dyDescent="0.35">
      <c r="A88" s="47" t="s">
        <v>201</v>
      </c>
      <c r="B88" s="12" t="s">
        <v>94</v>
      </c>
      <c r="C88" s="61">
        <v>960000</v>
      </c>
      <c r="D88" s="70"/>
    </row>
    <row r="89" spans="1:4" ht="21" x14ac:dyDescent="0.35">
      <c r="A89" s="46" t="s">
        <v>202</v>
      </c>
      <c r="B89" s="13" t="s">
        <v>18</v>
      </c>
      <c r="C89" s="63">
        <f>SUM(C82:C88)</f>
        <v>6199000</v>
      </c>
      <c r="D89" s="70">
        <f>C89/(C112+C117+C116)</f>
        <v>9252.2388059701498</v>
      </c>
    </row>
    <row r="90" spans="1:4" ht="21" x14ac:dyDescent="0.35">
      <c r="A90" s="46" t="s">
        <v>203</v>
      </c>
      <c r="B90" s="14" t="s">
        <v>6</v>
      </c>
      <c r="C90" s="61"/>
      <c r="D90" s="70"/>
    </row>
    <row r="91" spans="1:4" ht="21" x14ac:dyDescent="0.35">
      <c r="A91" s="47" t="s">
        <v>204</v>
      </c>
      <c r="B91" s="59" t="s">
        <v>23</v>
      </c>
      <c r="C91" s="61">
        <v>1752000</v>
      </c>
      <c r="D91" s="70"/>
    </row>
    <row r="92" spans="1:4" ht="21" x14ac:dyDescent="0.35">
      <c r="A92" s="47" t="s">
        <v>205</v>
      </c>
      <c r="B92" s="12" t="s">
        <v>22</v>
      </c>
      <c r="C92" s="61">
        <v>465000</v>
      </c>
      <c r="D92" s="70"/>
    </row>
    <row r="93" spans="1:4" ht="21" x14ac:dyDescent="0.35">
      <c r="A93" s="47" t="s">
        <v>206</v>
      </c>
      <c r="B93" s="12" t="s">
        <v>89</v>
      </c>
      <c r="C93" s="61">
        <v>90000</v>
      </c>
      <c r="D93" s="70"/>
    </row>
    <row r="94" spans="1:4" ht="21" x14ac:dyDescent="0.35">
      <c r="A94" s="47" t="s">
        <v>207</v>
      </c>
      <c r="B94" s="12" t="s">
        <v>90</v>
      </c>
      <c r="C94" s="61">
        <v>31000</v>
      </c>
      <c r="D94" s="70"/>
    </row>
    <row r="95" spans="1:4" ht="21" x14ac:dyDescent="0.35">
      <c r="A95" s="46" t="s">
        <v>208</v>
      </c>
      <c r="B95" s="13" t="s">
        <v>18</v>
      </c>
      <c r="C95" s="63">
        <f>SUM(C91:C94)</f>
        <v>2338000</v>
      </c>
      <c r="D95" s="70">
        <f>C95/C111</f>
        <v>3340</v>
      </c>
    </row>
    <row r="96" spans="1:4" ht="21" x14ac:dyDescent="0.35">
      <c r="A96" s="46" t="s">
        <v>209</v>
      </c>
      <c r="B96" s="13" t="s">
        <v>77</v>
      </c>
      <c r="C96" s="67">
        <f>C89+C95</f>
        <v>8537000</v>
      </c>
      <c r="D96" s="70">
        <f>C96/C111</f>
        <v>12195.714285714286</v>
      </c>
    </row>
    <row r="97" spans="1:4" ht="21" x14ac:dyDescent="0.35">
      <c r="A97" s="47"/>
      <c r="B97" s="12"/>
      <c r="C97" s="61"/>
      <c r="D97" s="70"/>
    </row>
    <row r="98" spans="1:4" ht="38.25" x14ac:dyDescent="0.35">
      <c r="A98" s="23" t="s">
        <v>210</v>
      </c>
      <c r="B98" s="77" t="s">
        <v>238</v>
      </c>
      <c r="C98" s="68">
        <f>C61+C78+C96</f>
        <v>27681284</v>
      </c>
      <c r="D98" s="70">
        <f>C98/C111</f>
        <v>39544.69142857143</v>
      </c>
    </row>
    <row r="99" spans="1:4" ht="38.25" x14ac:dyDescent="0.35">
      <c r="A99" s="23" t="s">
        <v>211</v>
      </c>
      <c r="B99" s="77" t="s">
        <v>144</v>
      </c>
      <c r="C99" s="68">
        <f>'Смета доходов и расходов'!E22</f>
        <v>2572611</v>
      </c>
      <c r="D99" s="70"/>
    </row>
    <row r="100" spans="1:4" ht="57" x14ac:dyDescent="0.35">
      <c r="A100" s="23" t="s">
        <v>212</v>
      </c>
      <c r="B100" s="77" t="s">
        <v>239</v>
      </c>
      <c r="C100" s="68">
        <f>'Смета доходов и расходов'!E27+'Смета доходов и расходов'!E31</f>
        <v>8028673</v>
      </c>
      <c r="D100" s="70"/>
    </row>
    <row r="101" spans="1:4" ht="21" x14ac:dyDescent="0.35">
      <c r="A101" s="23" t="s">
        <v>213</v>
      </c>
      <c r="B101" s="36" t="s">
        <v>137</v>
      </c>
      <c r="C101" s="68">
        <f>C98-C99-C100</f>
        <v>17080000</v>
      </c>
      <c r="D101" s="70">
        <f>C101/610</f>
        <v>28000</v>
      </c>
    </row>
    <row r="102" spans="1:4" ht="21" x14ac:dyDescent="0.35">
      <c r="A102" s="23"/>
      <c r="B102" s="36" t="s">
        <v>142</v>
      </c>
      <c r="C102" s="68"/>
      <c r="D102" s="70"/>
    </row>
    <row r="103" spans="1:4" ht="21" x14ac:dyDescent="0.35">
      <c r="A103" s="23" t="s">
        <v>214</v>
      </c>
      <c r="B103" s="77" t="s">
        <v>143</v>
      </c>
      <c r="C103" s="68">
        <f>C98</f>
        <v>27681284</v>
      </c>
      <c r="D103" s="70">
        <f>D98</f>
        <v>39544.69142857143</v>
      </c>
    </row>
    <row r="104" spans="1:4" ht="75.75" x14ac:dyDescent="0.35">
      <c r="A104" s="23" t="s">
        <v>215</v>
      </c>
      <c r="B104" s="78" t="s">
        <v>227</v>
      </c>
      <c r="C104" s="68"/>
      <c r="D104" s="79">
        <f>D98</f>
        <v>39544.69142857143</v>
      </c>
    </row>
    <row r="105" spans="1:4" ht="150.75" x14ac:dyDescent="0.35">
      <c r="A105" s="94" t="s">
        <v>216</v>
      </c>
      <c r="B105" s="95" t="s">
        <v>240</v>
      </c>
      <c r="C105" s="68"/>
      <c r="D105" s="79">
        <f>D101</f>
        <v>28000</v>
      </c>
    </row>
    <row r="106" spans="1:4" ht="132" x14ac:dyDescent="0.35">
      <c r="A106" s="23" t="s">
        <v>219</v>
      </c>
      <c r="B106" s="96" t="s">
        <v>220</v>
      </c>
      <c r="C106" s="97"/>
      <c r="D106" s="84">
        <v>13097</v>
      </c>
    </row>
    <row r="107" spans="1:4" ht="113.25" x14ac:dyDescent="0.35">
      <c r="A107" s="23" t="s">
        <v>221</v>
      </c>
      <c r="B107" s="96" t="s">
        <v>222</v>
      </c>
      <c r="C107" s="97"/>
      <c r="D107" s="84">
        <v>6598</v>
      </c>
    </row>
    <row r="108" spans="1:4" ht="132" x14ac:dyDescent="0.35">
      <c r="A108" s="23" t="s">
        <v>223</v>
      </c>
      <c r="B108" s="96" t="s">
        <v>224</v>
      </c>
      <c r="C108" s="97"/>
      <c r="D108" s="84">
        <v>33893</v>
      </c>
    </row>
    <row r="109" spans="1:4" ht="21" x14ac:dyDescent="0.35">
      <c r="A109" s="80"/>
      <c r="B109" s="81"/>
      <c r="C109" s="82"/>
      <c r="D109" s="83"/>
    </row>
    <row r="110" spans="1:4" ht="57" x14ac:dyDescent="0.35">
      <c r="A110" s="50"/>
      <c r="B110" s="101" t="s">
        <v>225</v>
      </c>
      <c r="C110" s="102" t="s">
        <v>141</v>
      </c>
      <c r="D110" s="88"/>
    </row>
    <row r="111" spans="1:4" ht="21" x14ac:dyDescent="0.35">
      <c r="B111" s="20" t="s">
        <v>72</v>
      </c>
      <c r="C111" s="103">
        <f>C112+C113</f>
        <v>700</v>
      </c>
      <c r="D111" s="89"/>
    </row>
    <row r="112" spans="1:4" ht="21" x14ac:dyDescent="0.35">
      <c r="B112" s="20" t="s">
        <v>237</v>
      </c>
      <c r="C112" s="103">
        <v>610</v>
      </c>
      <c r="D112" s="83"/>
    </row>
    <row r="113" spans="2:4" ht="21" x14ac:dyDescent="0.35">
      <c r="B113" s="20" t="s">
        <v>136</v>
      </c>
      <c r="C113" s="103">
        <f>C114+C115+C116+C117</f>
        <v>90</v>
      </c>
      <c r="D113" s="83"/>
    </row>
    <row r="114" spans="2:4" ht="21" x14ac:dyDescent="0.35">
      <c r="B114" s="20" t="s">
        <v>132</v>
      </c>
      <c r="C114" s="103">
        <v>21</v>
      </c>
      <c r="D114" s="83"/>
    </row>
    <row r="115" spans="2:4" ht="21" x14ac:dyDescent="0.35">
      <c r="B115" s="20" t="s">
        <v>133</v>
      </c>
      <c r="C115" s="103">
        <v>9</v>
      </c>
      <c r="D115" s="83"/>
    </row>
    <row r="116" spans="2:4" ht="21" x14ac:dyDescent="0.35">
      <c r="B116" s="20" t="s">
        <v>134</v>
      </c>
      <c r="C116" s="103">
        <v>10</v>
      </c>
      <c r="D116" s="83"/>
    </row>
    <row r="117" spans="2:4" ht="21" x14ac:dyDescent="0.35">
      <c r="B117" s="20" t="s">
        <v>135</v>
      </c>
      <c r="C117" s="103">
        <v>50</v>
      </c>
      <c r="D117" s="83"/>
    </row>
    <row r="118" spans="2:4" x14ac:dyDescent="0.3">
      <c r="B118" s="90"/>
      <c r="C118" s="91"/>
      <c r="D118" s="89"/>
    </row>
    <row r="120" spans="2:4" x14ac:dyDescent="0.3">
      <c r="B120" s="43"/>
    </row>
  </sheetData>
  <mergeCells count="3">
    <mergeCell ref="A2:A3"/>
    <mergeCell ref="B2:B3"/>
    <mergeCell ref="C2:D2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 доходов и расходов</vt:lpstr>
      <vt:lpstr>детализация расходов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2023-11-08T00:51:32Z</dcterms:modified>
</cp:coreProperties>
</file>