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1"/>
  </bookViews>
  <sheets>
    <sheet name="Смета доходов и расходов" sheetId="1" r:id="rId1"/>
    <sheet name="Фин-экон обоснование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<sst xmlns="http://schemas.openxmlformats.org/spreadsheetml/2006/main" count="188" uniqueCount="180">
  <si>
    <t xml:space="preserve">Исполнение  сметы доходов и расходов содержания и текущего ремонта общего имущества ТСН "Молодежное" за 2023 год </t>
  </si>
  <si>
    <t>Количество долей членов  ТСН (на 11.01.2023 г), всего</t>
  </si>
  <si>
    <t xml:space="preserve">Справочно* остаток денежных средств на начало года: </t>
  </si>
  <si>
    <t>в том числе:</t>
  </si>
  <si>
    <t>1. Взносы, прочие доходы (в т.ч. Расчеты по ТКО)</t>
  </si>
  <si>
    <t>2. Взносы по проекту "Чистая вода"</t>
  </si>
  <si>
    <t>Статьи доходов и направления расходов</t>
  </si>
  <si>
    <t>№ строки</t>
  </si>
  <si>
    <t xml:space="preserve">кол-во взносов </t>
  </si>
  <si>
    <t>Сумма (План)</t>
  </si>
  <si>
    <t>Сумма (Факт)</t>
  </si>
  <si>
    <t>Утвержденный размер ежемесячного членского взноса</t>
  </si>
  <si>
    <t>Утвержденный размер платы для собственников, ведущих хозяйство в индивидуальном порядке и пользующихся всей инфраструктурой ТСН</t>
  </si>
  <si>
    <t>Утвержденный размер платы для ведущих хозяйство в индивидуальном порядке и имеющих собственные скважины</t>
  </si>
  <si>
    <t>Утвержденный размер платы для ведущих хозяйство в индивидуальном порядке и, проживающих по ул. Лесная, Зеленая, 2,1 га (подключенных к инфраструктуре ТСН)</t>
  </si>
  <si>
    <t>ДОХОДЫ:</t>
  </si>
  <si>
    <t>Остаток денежных средств на 31.12.2022 (членских взносов)</t>
  </si>
  <si>
    <t>Членские взносы 2023, вносимые:</t>
  </si>
  <si>
    <t>ежемесячный членский взнос, в пересчете на 12 месяцев</t>
  </si>
  <si>
    <t>из них внесено асфальтированием дорог (зачеты прошлых лет)</t>
  </si>
  <si>
    <t xml:space="preserve">Долги по членским взносам прошлых лет </t>
  </si>
  <si>
    <t>Платежи от нечленов ТСН:</t>
  </si>
  <si>
    <t>Нечлены ТСН, пользующиеся всей инфраструктурой ТС</t>
  </si>
  <si>
    <t>Нечлены ТСН, имеющие собственные скважины</t>
  </si>
  <si>
    <t>Нечлены ТСН, проживающие по ул. Лесная, Зеленая, 2.1 га</t>
  </si>
  <si>
    <t>Прочие доходы:</t>
  </si>
  <si>
    <t>Аренда электросетевого комплекса</t>
  </si>
  <si>
    <t>Аренда 2-го этажа цех ПЭСК</t>
  </si>
  <si>
    <t>Размещение оборудования Вымпелком ПАО , Т2 Мобайл, МТС ПАО</t>
  </si>
  <si>
    <t>Разные  доходы (продажа меток, страховые возмещения):</t>
  </si>
  <si>
    <t>Итого Доходы ( в денежных средствах, без учета зачетов по асфальтированию дорог):</t>
  </si>
  <si>
    <t xml:space="preserve">Доходы+остаток денежных средств на начало периода </t>
  </si>
  <si>
    <t>РАСХОДЫ:</t>
  </si>
  <si>
    <t>1.</t>
  </si>
  <si>
    <t>Общие расходы на содержание имущества ТСН</t>
  </si>
  <si>
    <t>2.</t>
  </si>
  <si>
    <t>Водоснабжение поселка</t>
  </si>
  <si>
    <t>Содержание автомобильных проездов, КПП, периметр поселка</t>
  </si>
  <si>
    <t>3.</t>
  </si>
  <si>
    <t>Расходы по программе Чистая вода, оплаченные за счет разных доходов</t>
  </si>
  <si>
    <t>Итого Расходы:</t>
  </si>
  <si>
    <t>Разные доходы:</t>
  </si>
  <si>
    <t>возмещение судебных расходов</t>
  </si>
  <si>
    <t>возмещение ущерба за порчу общего имущества</t>
  </si>
  <si>
    <t>вступительный взнос</t>
  </si>
  <si>
    <t>продажа меток</t>
  </si>
  <si>
    <t>расчеты по вывозу ТКО (сальдо расчетов)</t>
  </si>
  <si>
    <t>целевой взнос на развитие сетей</t>
  </si>
  <si>
    <t>пожертвование на достижение уставных целей</t>
  </si>
  <si>
    <t>Итого разных доходов:</t>
  </si>
  <si>
    <t>остаток денежных средств на 31.12.2023</t>
  </si>
  <si>
    <t xml:space="preserve">Исполнение Финансово-экономического обоснования  Сметы доходов и расходов содержания и текущего ремонта общего имущества ТСН "Молодежное" за 2023 год       </t>
  </si>
  <si>
    <t>РАСХОДЫ</t>
  </si>
  <si>
    <t>Расходы (план)</t>
  </si>
  <si>
    <t>Расходы (факт)</t>
  </si>
  <si>
    <t>Всего, план 2023</t>
  </si>
  <si>
    <t>на 1 домовладение</t>
  </si>
  <si>
    <t>Всего, факт 2023</t>
  </si>
  <si>
    <t>на 1 домовладение,</t>
  </si>
  <si>
    <t>Раздел 1. Общие расходы на содержание имущества ТСН</t>
  </si>
  <si>
    <t>Содержание электрохозяйства</t>
  </si>
  <si>
    <t>арендная плата за землю под ВЛ, ЛЭП</t>
  </si>
  <si>
    <t>материалы для ремонта линий</t>
  </si>
  <si>
    <t>присоединение к сетям</t>
  </si>
  <si>
    <t>пени Энергосбыту</t>
  </si>
  <si>
    <t>ремонт и замена приборов коммерческого учета</t>
  </si>
  <si>
    <t>э/э на наружное освещение поселка</t>
  </si>
  <si>
    <t>Лампы ДРЛ</t>
  </si>
  <si>
    <t>Итого</t>
  </si>
  <si>
    <t>Содержание общего имущества</t>
  </si>
  <si>
    <t>аренда помещения Правления ТСН "Молодежное"</t>
  </si>
  <si>
    <t>арендная плата за ЗУ Школьная 35 "А"-2</t>
  </si>
  <si>
    <t>арендная плата за ЗУ, выделенного для обмена с Корольковым А.Н. (выделено из ЗУ ДП)</t>
  </si>
  <si>
    <t>Взносы в фонды на ЗП 30,2% (с з/п декабря 2022 г, 11 мес 2023 г)</t>
  </si>
  <si>
    <t>Госпошлина (судебная, регистрация имущества)</t>
  </si>
  <si>
    <t>ГСМ и содержание а/м</t>
  </si>
  <si>
    <t>заработная плата по штатному расписанию</t>
  </si>
  <si>
    <t>земельный налог</t>
  </si>
  <si>
    <t>ИТС, программное обеспечение</t>
  </si>
  <si>
    <t>канцелярские расходы</t>
  </si>
  <si>
    <t>налог УСНО</t>
  </si>
  <si>
    <t>обработка от клещей, горностаевой моли стадиона, детской и спортивной площадок, остановочных пунктов</t>
  </si>
  <si>
    <t>обслуживание ККМ</t>
  </si>
  <si>
    <t>обкашивание мест общего пользования (стадион, детская площадка, остановочные пункты)</t>
  </si>
  <si>
    <t>ОСАГО</t>
  </si>
  <si>
    <t xml:space="preserve">приобретение оборудования и инвентаря </t>
  </si>
  <si>
    <t>приобретение ручного инструмента и спецодежды</t>
  </si>
  <si>
    <t>почтовые, почтовые судебные</t>
  </si>
  <si>
    <t>стационарные телефоны, интернет, сотовая связь, обзвон должников</t>
  </si>
  <si>
    <t>сайт, работа личных кабинетов (обслуживание, оплата платформы и пр)</t>
  </si>
  <si>
    <t>транспортный налог</t>
  </si>
  <si>
    <t>техобслуживание ПК и расходные материалы для ПК</t>
  </si>
  <si>
    <t>услуги банка</t>
  </si>
  <si>
    <t>услуги регионального оператора по обращению с ТКО ( здание КПП)</t>
  </si>
  <si>
    <t>юридические услуги</t>
  </si>
  <si>
    <t>юридические услуги, связанные с взысканием задолженности по взносам</t>
  </si>
  <si>
    <t>хознужды</t>
  </si>
  <si>
    <t>Итого:</t>
  </si>
  <si>
    <t>Проведение собрания</t>
  </si>
  <si>
    <t xml:space="preserve">видеосъемка собрания </t>
  </si>
  <si>
    <t>внесение изменений</t>
  </si>
  <si>
    <t>почтовые расходы (рассылка уведомлений о проведении собрания и рассылка бюллетеней)</t>
  </si>
  <si>
    <t>изготовление баннера и растяжки о проведении собрания, крепление баннера</t>
  </si>
  <si>
    <t>типографские расходы</t>
  </si>
  <si>
    <t>Итого собрание</t>
  </si>
  <si>
    <t>Содержание стадиона и детской площадки</t>
  </si>
  <si>
    <t xml:space="preserve">арендная плата за землю под стадион </t>
  </si>
  <si>
    <t>арендная плата за землю под детской площадкой</t>
  </si>
  <si>
    <t>работы по благоустройству (ремонт трибун, горок, установка елки, посадка саженцев)</t>
  </si>
  <si>
    <t>непредвиденные расходы</t>
  </si>
  <si>
    <t>материалы (ПГС, БЦМ) для площадки для сбора мусора</t>
  </si>
  <si>
    <t>прочие непредвиденные расходы</t>
  </si>
  <si>
    <t>Итого непредвиденные расходы</t>
  </si>
  <si>
    <t>Всего расходов по разделу 1:</t>
  </si>
  <si>
    <t>Раздел 2. Водоснабжение поселка</t>
  </si>
  <si>
    <t>Анализы воды</t>
  </si>
  <si>
    <t>арендная плата за землю под объектами водоснабжения</t>
  </si>
  <si>
    <t>Водный налог</t>
  </si>
  <si>
    <t>взносы с ФОТ (2 сантехника, 1 сварщик)</t>
  </si>
  <si>
    <t>вывоз растительного мусора на полигон</t>
  </si>
  <si>
    <t>Дератизация и дезинсекция</t>
  </si>
  <si>
    <t>Комплексная промывка системы технического водоснабжения</t>
  </si>
  <si>
    <t>Оплата труда  (2 сантехника, 1 сварщик)</t>
  </si>
  <si>
    <t>охранная сигнализация ВНБ и скважин 12 мес*6 000,00</t>
  </si>
  <si>
    <t>приобретение материлов для обслуживания сетей</t>
  </si>
  <si>
    <t>Ремонт, обслуживание водозабора "Молодежный-551"</t>
  </si>
  <si>
    <t>ремонт, обслуживание колодцев, пожарных гидрантов</t>
  </si>
  <si>
    <t>Системы управления глуб насосами</t>
  </si>
  <si>
    <t>Устранение аварийных ситуаций</t>
  </si>
  <si>
    <t>Электроэнергия на здание ВНС-1, ВНС-2</t>
  </si>
  <si>
    <t>Итого по разделу 2:</t>
  </si>
  <si>
    <t>Раздел 3. Содержание автомобильных проездов, содержание КПП, периметр поселка</t>
  </si>
  <si>
    <t>Проезды, периметр поселка</t>
  </si>
  <si>
    <t>баннер о закрытии дорог</t>
  </si>
  <si>
    <t>расчистка дорог от снега и грязи, подсыпка дорог</t>
  </si>
  <si>
    <t>установка, замена, ремонт дорожных знаков, благоустройство остановок общественного транспорта (устройство карманов, установка павильона), разметка дорог, содержание ливневой канализации, обкашивание обочин</t>
  </si>
  <si>
    <t>комплексный ремонт дорог</t>
  </si>
  <si>
    <t>ямочный ремонт (БЦМ) 6*160000</t>
  </si>
  <si>
    <t>Содержание КПП</t>
  </si>
  <si>
    <t>аренда видеооборудования, услуга видеонаблюдения</t>
  </si>
  <si>
    <t>работа КПП, тревожная кнопка в кассе</t>
  </si>
  <si>
    <t>ТО пропускной системы</t>
  </si>
  <si>
    <t xml:space="preserve">телефон, интернет, сотовая связь </t>
  </si>
  <si>
    <t>приобретение меток</t>
  </si>
  <si>
    <t>текущий ремонт здания КПП</t>
  </si>
  <si>
    <t>установка видеокамер</t>
  </si>
  <si>
    <t>электроэнергия на здание КПП</t>
  </si>
  <si>
    <t>Всего по разделу 3:</t>
  </si>
  <si>
    <t>Всего расходов по Годовому плану:</t>
  </si>
  <si>
    <t>Расходы по программе Чистая вода, оплаченные за счет доходов по смете</t>
  </si>
  <si>
    <t>Итого расходов:</t>
  </si>
  <si>
    <t>Членский взнос, уплачиваемый членом ТСН</t>
  </si>
  <si>
    <t>доля расходов, уплачиваемая членом ТСН, %</t>
  </si>
  <si>
    <t>Всего домовладений:</t>
  </si>
  <si>
    <t>Членов (долей) ТСН, всего: (11.01.2023)</t>
  </si>
  <si>
    <t>Членов ТСН , пользующихся всей инфраструктурой</t>
  </si>
  <si>
    <t>Члены ТСН, проживающие по ул. Лесная, Зеленая</t>
  </si>
  <si>
    <t>Члены ТСН, имеющие собственные скважины</t>
  </si>
  <si>
    <t>Нечлены ТСН, пользующиеся всей инфраструктурой ТСН</t>
  </si>
  <si>
    <t>Нечлены ТСН, проживающие по ул. Лесная, Зеленая</t>
  </si>
  <si>
    <t>Нечлены ТСН, проживающие на 2,1 га</t>
  </si>
  <si>
    <t>на 2023 год:</t>
  </si>
  <si>
    <t>Для нечленов по Лесной, Зеленой. 2.1 га</t>
  </si>
  <si>
    <t>водоснабжение</t>
  </si>
  <si>
    <t>капремонт системы водоснабжения</t>
  </si>
  <si>
    <t>содержание электрохозяйства</t>
  </si>
  <si>
    <t>СОИ 15%</t>
  </si>
  <si>
    <t>Для проживающих внутри поселка, полностью</t>
  </si>
  <si>
    <t>Для проживающих внутри поселка, не подключенных к системе водоснабжения</t>
  </si>
  <si>
    <t>Остаток денежных средств в разрезе мест хранения</t>
  </si>
  <si>
    <t>Остаток на 31.12.2022</t>
  </si>
  <si>
    <t>Поступление 2023</t>
  </si>
  <si>
    <t>Расход 2023</t>
  </si>
  <si>
    <t>Остаток на 31.12.2023</t>
  </si>
  <si>
    <t>Расчетный счет</t>
  </si>
  <si>
    <t>Касса</t>
  </si>
  <si>
    <t>В пути</t>
  </si>
  <si>
    <t>Остаток денежных средств в разрезе источников финансирования</t>
  </si>
  <si>
    <t>Чистая вода</t>
  </si>
  <si>
    <t>Взносы, прочие доходы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</si>
</sst>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#\ ##0.00"/>
    <numFmt numFmtId="182" formatCode="dd\.mm\.yyyy"/>
  </numFmts>
  <fonts count="43">
    <font>
      <sz val="11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sz val="14"/>
      <color rgb="FF00B050"/>
      <name val="Calibri"/>
      <charset val="134"/>
      <scheme val="minor"/>
    </font>
    <font>
      <b/>
      <sz val="14"/>
      <name val="Calibri"/>
      <charset val="134"/>
      <scheme val="minor"/>
    </font>
    <font>
      <b/>
      <sz val="14"/>
      <name val="Calibri"/>
      <charset val="204"/>
      <scheme val="minor"/>
    </font>
    <font>
      <b/>
      <sz val="16"/>
      <name val="Calibri"/>
      <charset val="134"/>
      <scheme val="minor"/>
    </font>
    <font>
      <sz val="14"/>
      <color theme="1"/>
      <name val="Calibri"/>
      <charset val="204"/>
      <scheme val="minor"/>
    </font>
    <font>
      <sz val="11"/>
      <color rgb="FF00B05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b/>
      <sz val="16"/>
      <color theme="1"/>
      <name val="Calibri"/>
      <charset val="204"/>
      <scheme val="minor"/>
    </font>
    <font>
      <b/>
      <sz val="12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name val="Calibri"/>
      <charset val="204"/>
      <scheme val="minor"/>
    </font>
    <font>
      <sz val="16"/>
      <color theme="1"/>
      <name val="Calibri"/>
      <charset val="204"/>
      <scheme val="minor"/>
    </font>
    <font>
      <sz val="16"/>
      <name val="Calibri"/>
      <charset val="134"/>
      <scheme val="minor"/>
    </font>
    <font>
      <b/>
      <sz val="16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7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4" fillId="5" borderId="27" applyNumberFormat="0" applyAlignment="0" applyProtection="0">
      <alignment vertical="center"/>
    </xf>
    <xf numFmtId="0" fontId="35" fillId="6" borderId="29" applyNumberFormat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13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2" fillId="0" borderId="0" xfId="0" applyFont="1" applyAlignment="1">
      <alignment horizontal="center" wrapText="1"/>
    </xf>
    <xf numFmtId="49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49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49" fontId="2" fillId="0" borderId="10" xfId="0" applyNumberFormat="1" applyFont="1" applyBorder="1"/>
    <xf numFmtId="0" fontId="2" fillId="0" borderId="11" xfId="0" applyFont="1" applyBorder="1" applyAlignment="1">
      <alignment horizontal="left"/>
    </xf>
    <xf numFmtId="0" fontId="0" fillId="0" borderId="12" xfId="0" applyBorder="1"/>
    <xf numFmtId="0" fontId="0" fillId="0" borderId="3" xfId="0" applyBorder="1"/>
    <xf numFmtId="180" fontId="6" fillId="0" borderId="5" xfId="0" applyNumberFormat="1" applyFont="1" applyBorder="1"/>
    <xf numFmtId="49" fontId="2" fillId="0" borderId="13" xfId="0" applyNumberFormat="1" applyFont="1" applyBorder="1"/>
    <xf numFmtId="0" fontId="7" fillId="0" borderId="14" xfId="0" applyFont="1" applyBorder="1" applyAlignment="1">
      <alignment horizontal="center"/>
    </xf>
    <xf numFmtId="0" fontId="0" fillId="0" borderId="15" xfId="0" applyBorder="1"/>
    <xf numFmtId="49" fontId="1" fillId="0" borderId="13" xfId="0" applyNumberFormat="1" applyFont="1" applyBorder="1"/>
    <xf numFmtId="0" fontId="6" fillId="0" borderId="14" xfId="0" applyFont="1" applyBorder="1"/>
    <xf numFmtId="180" fontId="8" fillId="0" borderId="12" xfId="0" applyNumberFormat="1" applyFont="1" applyBorder="1" applyAlignment="1">
      <alignment horizontal="right"/>
    </xf>
    <xf numFmtId="180" fontId="5" fillId="0" borderId="16" xfId="0" applyNumberFormat="1" applyFont="1" applyBorder="1"/>
    <xf numFmtId="180" fontId="9" fillId="0" borderId="5" xfId="0" applyNumberFormat="1" applyFont="1" applyBorder="1"/>
    <xf numFmtId="180" fontId="5" fillId="0" borderId="17" xfId="0" applyNumberFormat="1" applyFont="1" applyBorder="1"/>
    <xf numFmtId="180" fontId="8" fillId="0" borderId="5" xfId="0" applyNumberFormat="1" applyFont="1" applyBorder="1"/>
    <xf numFmtId="0" fontId="7" fillId="0" borderId="14" xfId="0" applyFont="1" applyBorder="1"/>
    <xf numFmtId="180" fontId="10" fillId="0" borderId="12" xfId="0" applyNumberFormat="1" applyFont="1" applyBorder="1" applyAlignment="1">
      <alignment horizontal="right"/>
    </xf>
    <xf numFmtId="180" fontId="5" fillId="0" borderId="5" xfId="0" applyNumberFormat="1" applyFont="1" applyBorder="1"/>
    <xf numFmtId="180" fontId="11" fillId="0" borderId="5" xfId="0" applyNumberFormat="1" applyFont="1" applyBorder="1"/>
    <xf numFmtId="49" fontId="2" fillId="0" borderId="18" xfId="0" applyNumberFormat="1" applyFont="1" applyBorder="1"/>
    <xf numFmtId="0" fontId="2" fillId="0" borderId="11" xfId="0" applyFont="1" applyBorder="1" applyAlignment="1">
      <alignment horizontal="center"/>
    </xf>
    <xf numFmtId="180" fontId="12" fillId="0" borderId="19" xfId="0" applyNumberFormat="1" applyFont="1" applyBorder="1" applyAlignment="1">
      <alignment horizontal="right"/>
    </xf>
    <xf numFmtId="0" fontId="13" fillId="0" borderId="14" xfId="0" applyFont="1" applyBorder="1" applyAlignment="1">
      <alignment horizontal="left"/>
    </xf>
    <xf numFmtId="0" fontId="14" fillId="0" borderId="0" xfId="0" applyFont="1"/>
    <xf numFmtId="0" fontId="6" fillId="0" borderId="14" xfId="0" applyFont="1" applyBorder="1" applyAlignment="1">
      <alignment wrapText="1"/>
    </xf>
    <xf numFmtId="180" fontId="10" fillId="0" borderId="5" xfId="0" applyNumberFormat="1" applyFont="1" applyBorder="1" applyAlignment="1">
      <alignment horizontal="right"/>
    </xf>
    <xf numFmtId="0" fontId="6" fillId="0" borderId="0" xfId="0" applyFont="1" applyFill="1" applyBorder="1" applyAlignment="1">
      <alignment wrapText="1"/>
    </xf>
    <xf numFmtId="0" fontId="7" fillId="0" borderId="11" xfId="0" applyFont="1" applyBorder="1"/>
    <xf numFmtId="180" fontId="10" fillId="0" borderId="19" xfId="0" applyNumberFormat="1" applyFont="1" applyBorder="1" applyAlignment="1">
      <alignment horizontal="right"/>
    </xf>
    <xf numFmtId="180" fontId="10" fillId="2" borderId="19" xfId="0" applyNumberFormat="1" applyFont="1" applyFill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7" fillId="0" borderId="14" xfId="0" applyFont="1" applyBorder="1" applyAlignment="1">
      <alignment horizontal="left" wrapText="1"/>
    </xf>
    <xf numFmtId="0" fontId="7" fillId="0" borderId="14" xfId="0" applyFont="1" applyBorder="1" applyAlignment="1">
      <alignment horizontal="left"/>
    </xf>
    <xf numFmtId="0" fontId="8" fillId="0" borderId="14" xfId="0" applyFont="1" applyBorder="1"/>
    <xf numFmtId="180" fontId="10" fillId="2" borderId="12" xfId="0" applyNumberFormat="1" applyFont="1" applyFill="1" applyBorder="1" applyAlignment="1">
      <alignment horizontal="right"/>
    </xf>
    <xf numFmtId="49" fontId="2" fillId="0" borderId="5" xfId="0" applyNumberFormat="1" applyFont="1" applyBorder="1"/>
    <xf numFmtId="0" fontId="7" fillId="0" borderId="20" xfId="0" applyFont="1" applyBorder="1" applyAlignment="1">
      <alignment horizontal="left"/>
    </xf>
    <xf numFmtId="180" fontId="10" fillId="2" borderId="2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left"/>
    </xf>
    <xf numFmtId="180" fontId="5" fillId="0" borderId="22" xfId="0" applyNumberFormat="1" applyFont="1" applyBorder="1"/>
    <xf numFmtId="180" fontId="6" fillId="0" borderId="0" xfId="0" applyNumberFormat="1" applyFont="1"/>
    <xf numFmtId="180" fontId="10" fillId="2" borderId="15" xfId="0" applyNumberFormat="1" applyFont="1" applyFill="1" applyBorder="1" applyAlignment="1">
      <alignment horizontal="right"/>
    </xf>
    <xf numFmtId="180" fontId="5" fillId="0" borderId="23" xfId="0" applyNumberFormat="1" applyFont="1" applyBorder="1"/>
    <xf numFmtId="49" fontId="2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7" fillId="0" borderId="0" xfId="0" applyFont="1"/>
    <xf numFmtId="0" fontId="17" fillId="0" borderId="5" xfId="0" applyFont="1" applyBorder="1"/>
    <xf numFmtId="181" fontId="8" fillId="0" borderId="5" xfId="0" applyNumberFormat="1" applyFont="1" applyBorder="1" applyAlignment="1">
      <alignment horizontal="right"/>
    </xf>
    <xf numFmtId="49" fontId="1" fillId="0" borderId="0" xfId="0" applyNumberFormat="1" applyFont="1" applyBorder="1"/>
    <xf numFmtId="0" fontId="6" fillId="0" borderId="5" xfId="0" applyFont="1" applyBorder="1"/>
    <xf numFmtId="0" fontId="6" fillId="0" borderId="5" xfId="0" applyFont="1" applyFill="1" applyBorder="1"/>
    <xf numFmtId="0" fontId="16" fillId="0" borderId="5" xfId="0" applyFont="1" applyBorder="1" applyAlignment="1">
      <alignment horizontal="right"/>
    </xf>
    <xf numFmtId="0" fontId="0" fillId="0" borderId="5" xfId="0" applyBorder="1"/>
    <xf numFmtId="180" fontId="16" fillId="0" borderId="5" xfId="0" applyNumberFormat="1" applyFont="1" applyBorder="1" applyAlignment="1">
      <alignment horizontal="right"/>
    </xf>
    <xf numFmtId="1" fontId="16" fillId="0" borderId="5" xfId="0" applyNumberFormat="1" applyFont="1" applyBorder="1" applyAlignment="1">
      <alignment horizontal="right"/>
    </xf>
    <xf numFmtId="180" fontId="0" fillId="0" borderId="0" xfId="0" applyNumberFormat="1"/>
    <xf numFmtId="0" fontId="3" fillId="0" borderId="5" xfId="0" applyFont="1" applyBorder="1"/>
    <xf numFmtId="182" fontId="3" fillId="0" borderId="5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8" fillId="0" borderId="5" xfId="0" applyFont="1" applyBorder="1" applyAlignment="1">
      <alignment horizontal="center" wrapText="1"/>
    </xf>
    <xf numFmtId="180" fontId="0" fillId="0" borderId="5" xfId="0" applyNumberFormat="1" applyBorder="1"/>
    <xf numFmtId="180" fontId="19" fillId="0" borderId="5" xfId="0" applyNumberFormat="1" applyFont="1" applyBorder="1"/>
    <xf numFmtId="180" fontId="16" fillId="0" borderId="5" xfId="0" applyNumberFormat="1" applyFont="1" applyBorder="1" applyAlignment="1">
      <alignment horizontal="center"/>
    </xf>
    <xf numFmtId="0" fontId="4" fillId="0" borderId="5" xfId="0" applyFont="1" applyBorder="1"/>
    <xf numFmtId="180" fontId="4" fillId="0" borderId="5" xfId="0" applyNumberFormat="1" applyFont="1" applyBorder="1"/>
    <xf numFmtId="180" fontId="20" fillId="0" borderId="5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3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180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17" fillId="0" borderId="0" xfId="0" applyFont="1" applyBorder="1"/>
    <xf numFmtId="181" fontId="17" fillId="0" borderId="0" xfId="0" applyNumberFormat="1" applyFont="1" applyBorder="1"/>
    <xf numFmtId="0" fontId="17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180" fontId="3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0" borderId="5" xfId="0" applyFont="1" applyBorder="1"/>
    <xf numFmtId="49" fontId="1" fillId="0" borderId="5" xfId="0" applyNumberFormat="1" applyFont="1" applyBorder="1"/>
    <xf numFmtId="0" fontId="21" fillId="0" borderId="5" xfId="0" applyFont="1" applyBorder="1"/>
    <xf numFmtId="180" fontId="1" fillId="0" borderId="5" xfId="0" applyNumberFormat="1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1" fillId="0" borderId="5" xfId="0" applyNumberFormat="1" applyFont="1" applyBorder="1" applyAlignment="1">
      <alignment horizontal="left"/>
    </xf>
    <xf numFmtId="180" fontId="1" fillId="0" borderId="5" xfId="0" applyNumberFormat="1" applyFont="1" applyBorder="1" applyAlignment="1">
      <alignment horizontal="center"/>
    </xf>
    <xf numFmtId="180" fontId="17" fillId="0" borderId="5" xfId="0" applyNumberFormat="1" applyFont="1" applyBorder="1" applyAlignment="1">
      <alignment horizontal="center"/>
    </xf>
    <xf numFmtId="0" fontId="2" fillId="0" borderId="5" xfId="0" applyFont="1" applyBorder="1"/>
    <xf numFmtId="49" fontId="21" fillId="0" borderId="5" xfId="0" applyNumberFormat="1" applyFont="1" applyBorder="1"/>
    <xf numFmtId="180" fontId="17" fillId="0" borderId="5" xfId="0" applyNumberFormat="1" applyFont="1" applyBorder="1"/>
    <xf numFmtId="0" fontId="13" fillId="0" borderId="5" xfId="0" applyFont="1" applyBorder="1"/>
    <xf numFmtId="180" fontId="22" fillId="0" borderId="5" xfId="0" applyNumberFormat="1" applyFont="1" applyBorder="1"/>
    <xf numFmtId="0" fontId="13" fillId="0" borderId="5" xfId="0" applyFont="1" applyBorder="1" applyAlignment="1">
      <alignment wrapText="1"/>
    </xf>
    <xf numFmtId="49" fontId="21" fillId="0" borderId="5" xfId="0" applyNumberFormat="1" applyFont="1" applyBorder="1" applyAlignment="1">
      <alignment wrapText="1"/>
    </xf>
    <xf numFmtId="180" fontId="23" fillId="0" borderId="5" xfId="0" applyNumberFormat="1" applyFont="1" applyBorder="1"/>
    <xf numFmtId="49" fontId="13" fillId="0" borderId="5" xfId="0" applyNumberFormat="1" applyFont="1" applyBorder="1"/>
    <xf numFmtId="180" fontId="2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180" fontId="2" fillId="0" borderId="5" xfId="0" applyNumberFormat="1" applyFont="1" applyBorder="1" applyAlignment="1">
      <alignment horizontal="center"/>
    </xf>
    <xf numFmtId="180" fontId="2" fillId="0" borderId="5" xfId="0" applyNumberFormat="1" applyFont="1" applyBorder="1"/>
    <xf numFmtId="0" fontId="2" fillId="0" borderId="5" xfId="0" applyFont="1" applyBorder="1" applyAlignment="1">
      <alignment horizontal="left"/>
    </xf>
    <xf numFmtId="181" fontId="2" fillId="0" borderId="5" xfId="0" applyNumberFormat="1" applyFont="1" applyBorder="1"/>
    <xf numFmtId="181" fontId="2" fillId="0" borderId="5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49" fontId="2" fillId="0" borderId="5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80" fontId="4" fillId="0" borderId="0" xfId="0" applyNumberFormat="1" applyFont="1"/>
    <xf numFmtId="0" fontId="1" fillId="0" borderId="5" xfId="0" applyFont="1" applyBorder="1"/>
    <xf numFmtId="181" fontId="1" fillId="0" borderId="0" xfId="0" applyNumberFormat="1" applyFont="1"/>
    <xf numFmtId="0" fontId="0" fillId="0" borderId="5" xfId="0" applyBorder="1"/>
    <xf numFmtId="180" fontId="0" fillId="0" borderId="5" xfId="0" applyNumberForma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"/>
  <sheetViews>
    <sheetView workbookViewId="0">
      <selection activeCell="B5" sqref="B5"/>
    </sheetView>
  </sheetViews>
  <sheetFormatPr defaultColWidth="9" defaultRowHeight="15" outlineLevelCol="6"/>
  <cols>
    <col min="2" max="2" width="104.285714285714" customWidth="1"/>
    <col min="3" max="3" width="17.8571428571429" customWidth="1"/>
    <col min="4" max="4" width="18.8571428571429" customWidth="1"/>
    <col min="5" max="5" width="22.4285714285714" style="70" customWidth="1"/>
    <col min="6" max="6" width="19.2857142857143" customWidth="1"/>
  </cols>
  <sheetData>
    <row r="1" ht="14.25" customHeight="1" spans="1:4">
      <c r="A1" s="87"/>
      <c r="B1" s="87"/>
      <c r="C1" s="87"/>
      <c r="D1" s="87"/>
    </row>
    <row r="2" s="83" customFormat="1" ht="60.75" customHeight="1" spans="1:5">
      <c r="A2" s="3" t="s">
        <v>0</v>
      </c>
      <c r="B2" s="3"/>
      <c r="C2" s="3"/>
      <c r="D2" s="3"/>
      <c r="E2" s="88"/>
    </row>
    <row r="3" ht="21" spans="1:4">
      <c r="A3" s="87"/>
      <c r="B3" s="89"/>
      <c r="C3" s="89"/>
      <c r="D3" s="89"/>
    </row>
    <row r="4" ht="21" spans="1:4">
      <c r="A4" s="87"/>
      <c r="B4" s="90" t="s">
        <v>1</v>
      </c>
      <c r="C4" s="90"/>
      <c r="D4" s="90">
        <v>604</v>
      </c>
    </row>
    <row r="5" ht="21" spans="1:4">
      <c r="A5" s="91"/>
      <c r="B5" s="92"/>
      <c r="C5" s="91"/>
      <c r="D5" s="93"/>
    </row>
    <row r="6" ht="21" spans="1:4">
      <c r="A6" s="91"/>
      <c r="B6" s="92" t="s">
        <v>2</v>
      </c>
      <c r="C6" s="91"/>
      <c r="D6" s="93">
        <f>D8+D9</f>
        <v>1081490</v>
      </c>
    </row>
    <row r="7" ht="21" spans="1:4">
      <c r="A7" s="91"/>
      <c r="B7" s="92" t="s">
        <v>3</v>
      </c>
      <c r="C7" s="91"/>
      <c r="D7" s="93"/>
    </row>
    <row r="8" ht="21" spans="1:4">
      <c r="A8" s="91"/>
      <c r="B8" s="92" t="s">
        <v>4</v>
      </c>
      <c r="C8" s="91"/>
      <c r="D8" s="93">
        <v>914012</v>
      </c>
    </row>
    <row r="9" ht="21" spans="1:4">
      <c r="A9" s="91"/>
      <c r="B9" s="92" t="s">
        <v>5</v>
      </c>
      <c r="C9" s="91"/>
      <c r="D9" s="93">
        <v>167478</v>
      </c>
    </row>
    <row r="10" ht="21" spans="1:4">
      <c r="A10" s="91"/>
      <c r="B10" s="92"/>
      <c r="C10" s="91"/>
      <c r="D10" s="93"/>
    </row>
    <row r="11" s="84" customFormat="1" ht="21" customHeight="1" spans="1:6">
      <c r="A11" s="94"/>
      <c r="B11" s="94" t="s">
        <v>6</v>
      </c>
      <c r="C11" s="94" t="s">
        <v>7</v>
      </c>
      <c r="D11" s="95" t="s">
        <v>8</v>
      </c>
      <c r="E11" s="96" t="s">
        <v>9</v>
      </c>
      <c r="F11" s="97" t="s">
        <v>10</v>
      </c>
    </row>
    <row r="12" s="84" customFormat="1" ht="21" customHeight="1" spans="1:6">
      <c r="A12" s="94"/>
      <c r="B12" s="94"/>
      <c r="C12" s="94"/>
      <c r="D12" s="95"/>
      <c r="E12" s="96"/>
      <c r="F12" s="97"/>
    </row>
    <row r="13" s="84" customFormat="1" ht="96" customHeight="1" spans="1:6">
      <c r="A13" s="94"/>
      <c r="B13" s="94"/>
      <c r="C13" s="94"/>
      <c r="D13" s="95"/>
      <c r="E13" s="96"/>
      <c r="F13" s="97"/>
    </row>
    <row r="14" ht="21" spans="1:6">
      <c r="A14" s="98"/>
      <c r="B14" s="98" t="s">
        <v>11</v>
      </c>
      <c r="C14" s="99"/>
      <c r="D14" s="100">
        <v>604</v>
      </c>
      <c r="E14" s="101">
        <f>'Фин-экон обоснование'!D104</f>
        <v>25240</v>
      </c>
      <c r="F14" s="101">
        <v>25000</v>
      </c>
    </row>
    <row r="15" ht="42" spans="1:6">
      <c r="A15" s="67"/>
      <c r="B15" s="102" t="s">
        <v>12</v>
      </c>
      <c r="C15" s="99"/>
      <c r="D15" s="100">
        <v>46</v>
      </c>
      <c r="E15" s="101">
        <f>'Фин-экон обоснование'!D101</f>
        <v>47866.0066225166</v>
      </c>
      <c r="F15" s="101">
        <v>47866</v>
      </c>
    </row>
    <row r="16" ht="42" spans="1:6">
      <c r="A16" s="98"/>
      <c r="B16" s="102" t="s">
        <v>13</v>
      </c>
      <c r="C16" s="99"/>
      <c r="D16" s="100">
        <v>4</v>
      </c>
      <c r="E16" s="101">
        <f>'Фин-экон обоснование'!D101-'Фин-экон обоснование'!D80</f>
        <v>41069.2268211921</v>
      </c>
      <c r="F16" s="101">
        <v>41069</v>
      </c>
    </row>
    <row r="17" ht="63" spans="1:6">
      <c r="A17" s="98"/>
      <c r="B17" s="102" t="s">
        <v>14</v>
      </c>
      <c r="C17" s="99"/>
      <c r="D17" s="100">
        <v>20</v>
      </c>
      <c r="E17" s="101">
        <f>'Фин-экон обоснование'!C124</f>
        <v>26916.8181291391</v>
      </c>
      <c r="F17" s="101">
        <v>26917</v>
      </c>
    </row>
    <row r="18" s="83" customFormat="1" ht="21" spans="1:6">
      <c r="A18" s="103"/>
      <c r="B18" s="104" t="s">
        <v>15</v>
      </c>
      <c r="C18" s="105"/>
      <c r="D18" s="104"/>
      <c r="E18" s="106"/>
      <c r="F18" s="106"/>
    </row>
    <row r="19" s="83" customFormat="1" ht="21" spans="1:6">
      <c r="A19" s="103"/>
      <c r="B19" s="104" t="s">
        <v>16</v>
      </c>
      <c r="C19" s="105"/>
      <c r="D19" s="104"/>
      <c r="E19" s="107">
        <v>914012</v>
      </c>
      <c r="F19" s="107">
        <v>914012</v>
      </c>
    </row>
    <row r="20" ht="21" spans="1:6">
      <c r="A20" s="98"/>
      <c r="B20" s="108" t="s">
        <v>17</v>
      </c>
      <c r="C20" s="109"/>
      <c r="D20" s="100">
        <v>604</v>
      </c>
      <c r="E20" s="107">
        <f>E21-E22+E23</f>
        <v>21959701</v>
      </c>
      <c r="F20" s="110">
        <f>F21+F23</f>
        <v>13896770</v>
      </c>
    </row>
    <row r="21" ht="21" spans="1:6">
      <c r="A21" s="98"/>
      <c r="B21" s="111" t="s">
        <v>18</v>
      </c>
      <c r="C21" s="109"/>
      <c r="D21" s="100">
        <v>604</v>
      </c>
      <c r="E21" s="101">
        <f>E14*D21</f>
        <v>15244960</v>
      </c>
      <c r="F21" s="112">
        <v>11297853</v>
      </c>
    </row>
    <row r="22" ht="21" spans="1:6">
      <c r="A22" s="98"/>
      <c r="B22" s="113" t="s">
        <v>19</v>
      </c>
      <c r="C22" s="114"/>
      <c r="D22" s="108"/>
      <c r="E22" s="101">
        <v>249455</v>
      </c>
      <c r="F22" s="112">
        <v>317901</v>
      </c>
    </row>
    <row r="23" ht="21" spans="1:6">
      <c r="A23" s="98"/>
      <c r="B23" s="111" t="s">
        <v>20</v>
      </c>
      <c r="C23" s="109"/>
      <c r="D23" s="108"/>
      <c r="E23" s="101">
        <v>6964196</v>
      </c>
      <c r="F23" s="112">
        <v>2598917</v>
      </c>
    </row>
    <row r="24" ht="21" spans="1:6">
      <c r="A24" s="98"/>
      <c r="B24" s="61" t="s">
        <v>21</v>
      </c>
      <c r="C24" s="109"/>
      <c r="D24" s="108"/>
      <c r="E24" s="110">
        <f>E25+E26+E27</f>
        <v>2904449.57450331</v>
      </c>
      <c r="F24" s="115">
        <v>371713</v>
      </c>
    </row>
    <row r="25" s="85" customFormat="1" ht="21" spans="1:6">
      <c r="A25" s="111"/>
      <c r="B25" s="111" t="s">
        <v>22</v>
      </c>
      <c r="C25" s="116"/>
      <c r="D25" s="111">
        <v>46</v>
      </c>
      <c r="E25" s="101">
        <f>E15*D25</f>
        <v>2201836.30463576</v>
      </c>
      <c r="F25" s="101"/>
    </row>
    <row r="26" s="85" customFormat="1" ht="21" spans="1:6">
      <c r="A26" s="111"/>
      <c r="B26" s="111" t="s">
        <v>23</v>
      </c>
      <c r="C26" s="116"/>
      <c r="D26" s="111">
        <v>4</v>
      </c>
      <c r="E26" s="101">
        <f>E16*D16</f>
        <v>164276.907284768</v>
      </c>
      <c r="F26" s="101"/>
    </row>
    <row r="27" s="85" customFormat="1" ht="21" spans="1:6">
      <c r="A27" s="111"/>
      <c r="B27" s="111" t="s">
        <v>24</v>
      </c>
      <c r="C27" s="116"/>
      <c r="D27" s="111">
        <v>20</v>
      </c>
      <c r="E27" s="101">
        <f>E17*D17</f>
        <v>538336.362582781</v>
      </c>
      <c r="F27" s="101"/>
    </row>
    <row r="28" s="85" customFormat="1" ht="21" spans="1:6">
      <c r="A28" s="111"/>
      <c r="B28" s="111"/>
      <c r="C28" s="116"/>
      <c r="D28" s="111"/>
      <c r="E28" s="101"/>
      <c r="F28" s="101"/>
    </row>
    <row r="29" ht="21" spans="1:6">
      <c r="A29" s="98"/>
      <c r="B29" s="108" t="s">
        <v>25</v>
      </c>
      <c r="C29" s="109"/>
      <c r="D29" s="108"/>
      <c r="E29" s="107">
        <f>E30+E31+E32</f>
        <v>2730960</v>
      </c>
      <c r="F29" s="110">
        <f>F30+F31+F32+F33</f>
        <v>13931224</v>
      </c>
    </row>
    <row r="30" ht="21" spans="1:6">
      <c r="A30" s="98"/>
      <c r="B30" s="108" t="s">
        <v>26</v>
      </c>
      <c r="C30" s="109"/>
      <c r="D30" s="108"/>
      <c r="E30" s="106">
        <v>1822800</v>
      </c>
      <c r="F30" s="112">
        <v>1822800</v>
      </c>
    </row>
    <row r="31" ht="21" spans="1:6">
      <c r="A31" s="98"/>
      <c r="B31" s="108" t="s">
        <v>27</v>
      </c>
      <c r="C31" s="109"/>
      <c r="D31" s="108"/>
      <c r="E31" s="106">
        <v>518400</v>
      </c>
      <c r="F31" s="112">
        <v>475200</v>
      </c>
    </row>
    <row r="32" ht="21" spans="1:6">
      <c r="A32" s="98"/>
      <c r="B32" s="108" t="s">
        <v>28</v>
      </c>
      <c r="C32" s="109"/>
      <c r="D32" s="108"/>
      <c r="E32" s="106">
        <v>389760</v>
      </c>
      <c r="F32" s="112">
        <v>1082380</v>
      </c>
    </row>
    <row r="33" ht="21" spans="1:6">
      <c r="A33" s="98"/>
      <c r="B33" s="108" t="s">
        <v>29</v>
      </c>
      <c r="C33" s="109"/>
      <c r="D33" s="108"/>
      <c r="E33" s="117">
        <v>1000000</v>
      </c>
      <c r="F33" s="101">
        <f>C52</f>
        <v>10550844</v>
      </c>
    </row>
    <row r="34" s="60" customFormat="1" ht="42" spans="1:6">
      <c r="A34" s="108"/>
      <c r="B34" s="118" t="s">
        <v>30</v>
      </c>
      <c r="C34" s="109"/>
      <c r="D34" s="108"/>
      <c r="E34" s="119">
        <f>E20+E24+E29+E33</f>
        <v>28595110.5745033</v>
      </c>
      <c r="F34" s="120">
        <f>F20+F24+F29-F22</f>
        <v>27881806</v>
      </c>
    </row>
    <row r="35" s="60" customFormat="1" ht="21" spans="1:6">
      <c r="A35" s="108"/>
      <c r="B35" s="118" t="s">
        <v>31</v>
      </c>
      <c r="C35" s="109"/>
      <c r="D35" s="108"/>
      <c r="E35" s="119">
        <f>E19+E34</f>
        <v>29509122.5745033</v>
      </c>
      <c r="F35" s="120">
        <f>F34+F19</f>
        <v>28795818</v>
      </c>
    </row>
    <row r="36" s="86" customFormat="1" ht="21" spans="1:6">
      <c r="A36" s="104"/>
      <c r="B36" s="104" t="s">
        <v>32</v>
      </c>
      <c r="C36" s="105"/>
      <c r="D36" s="104"/>
      <c r="E36" s="119"/>
      <c r="F36" s="119"/>
    </row>
    <row r="37" s="86" customFormat="1" ht="21" spans="1:6">
      <c r="A37" s="121" t="s">
        <v>33</v>
      </c>
      <c r="B37" s="121" t="s">
        <v>34</v>
      </c>
      <c r="C37" s="105"/>
      <c r="D37" s="104"/>
      <c r="E37" s="119">
        <f>'Фин-экон обоснование'!C62</f>
        <v>15440963</v>
      </c>
      <c r="F37" s="119">
        <f>'Фин-экон обоснование'!E62</f>
        <v>13788197</v>
      </c>
    </row>
    <row r="38" s="84" customFormat="1" ht="21" spans="1:6">
      <c r="A38" s="121" t="s">
        <v>35</v>
      </c>
      <c r="B38" s="108" t="s">
        <v>36</v>
      </c>
      <c r="C38" s="109"/>
      <c r="D38" s="122"/>
      <c r="E38" s="119">
        <f>'Фин-экон обоснование'!C80</f>
        <v>4105255</v>
      </c>
      <c r="F38" s="120">
        <f>'Фин-экон обоснование'!E80</f>
        <v>3586561</v>
      </c>
    </row>
    <row r="39" s="84" customFormat="1" ht="21" spans="1:6">
      <c r="A39" s="121" t="s">
        <v>35</v>
      </c>
      <c r="B39" s="108" t="s">
        <v>37</v>
      </c>
      <c r="C39" s="109"/>
      <c r="D39" s="122"/>
      <c r="E39" s="119">
        <f>'Фин-экон обоснование'!C100</f>
        <v>9364850</v>
      </c>
      <c r="F39" s="120">
        <f>'Фин-экон обоснование'!E100</f>
        <v>7867544</v>
      </c>
    </row>
    <row r="40" s="84" customFormat="1" ht="21" spans="1:6">
      <c r="A40" s="121" t="s">
        <v>38</v>
      </c>
      <c r="B40" s="108" t="s">
        <v>39</v>
      </c>
      <c r="C40" s="50"/>
      <c r="D40" s="122"/>
      <c r="E40" s="119"/>
      <c r="F40" s="120">
        <v>2821700</v>
      </c>
    </row>
    <row r="41" s="84" customFormat="1" ht="21" spans="1:6">
      <c r="A41" s="108"/>
      <c r="B41" s="121" t="s">
        <v>40</v>
      </c>
      <c r="C41" s="105"/>
      <c r="D41" s="123"/>
      <c r="E41" s="119">
        <f>'Фин-экон обоснование'!C101</f>
        <v>28911068</v>
      </c>
      <c r="F41" s="120">
        <f>F37+F38+F39+F40</f>
        <v>28064002</v>
      </c>
    </row>
    <row r="42" s="84" customFormat="1" ht="21" spans="1:6">
      <c r="A42" s="108"/>
      <c r="B42" s="124"/>
      <c r="C42" s="125"/>
      <c r="D42" s="123"/>
      <c r="E42" s="110"/>
      <c r="F42" s="120"/>
    </row>
    <row r="43" s="84" customFormat="1" ht="21" spans="1:5">
      <c r="A43" s="90"/>
      <c r="B43" s="126"/>
      <c r="C43" s="126"/>
      <c r="D43" s="126"/>
      <c r="E43" s="127"/>
    </row>
    <row r="44" ht="21" spans="1:4">
      <c r="A44" s="87"/>
      <c r="B44" s="128" t="s">
        <v>41</v>
      </c>
      <c r="C44" s="128"/>
      <c r="D44" s="129"/>
    </row>
    <row r="45" spans="2:7">
      <c r="B45" s="130" t="s">
        <v>42</v>
      </c>
      <c r="C45" s="131">
        <v>42785</v>
      </c>
      <c r="G45" s="70"/>
    </row>
    <row r="46" spans="2:3">
      <c r="B46" s="130" t="s">
        <v>43</v>
      </c>
      <c r="C46" s="131">
        <v>178391</v>
      </c>
    </row>
    <row r="47" spans="2:3">
      <c r="B47" s="130" t="s">
        <v>44</v>
      </c>
      <c r="C47" s="131">
        <v>2564667</v>
      </c>
    </row>
    <row r="48" spans="2:3">
      <c r="B48" s="130" t="s">
        <v>45</v>
      </c>
      <c r="C48" s="131">
        <v>99100</v>
      </c>
    </row>
    <row r="49" spans="2:3">
      <c r="B49" s="130" t="s">
        <v>46</v>
      </c>
      <c r="C49" s="131">
        <v>21347</v>
      </c>
    </row>
    <row r="50" spans="2:3">
      <c r="B50" s="130" t="s">
        <v>47</v>
      </c>
      <c r="C50" s="131">
        <v>1060000</v>
      </c>
    </row>
    <row r="51" spans="2:3">
      <c r="B51" s="130" t="s">
        <v>48</v>
      </c>
      <c r="C51" s="131">
        <v>6584554</v>
      </c>
    </row>
    <row r="52" spans="2:3">
      <c r="B52" s="130" t="s">
        <v>49</v>
      </c>
      <c r="C52" s="131">
        <f>SUM(C45:C51)</f>
        <v>10550844</v>
      </c>
    </row>
    <row r="53" spans="2:3">
      <c r="B53" s="130"/>
      <c r="C53" s="131"/>
    </row>
    <row r="54" spans="2:3">
      <c r="B54" s="130" t="s">
        <v>50</v>
      </c>
      <c r="C54" s="131">
        <v>731816</v>
      </c>
    </row>
  </sheetData>
  <mergeCells count="7">
    <mergeCell ref="A2:D2"/>
    <mergeCell ref="A11:A13"/>
    <mergeCell ref="B11:B13"/>
    <mergeCell ref="C11:C13"/>
    <mergeCell ref="D11:D13"/>
    <mergeCell ref="E11:E13"/>
    <mergeCell ref="F11:F13"/>
  </mergeCells>
  <pageMargins left="0.7" right="0.7" top="0.75" bottom="0.75" header="0.3" footer="0.3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2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B148" sqref="B148"/>
    </sheetView>
  </sheetViews>
  <sheetFormatPr defaultColWidth="9" defaultRowHeight="15"/>
  <cols>
    <col min="1" max="1" width="12.4285714285714" style="1" customWidth="1"/>
    <col min="2" max="2" width="103.714285714286" customWidth="1"/>
    <col min="3" max="3" width="14.8571428571429" customWidth="1"/>
    <col min="4" max="4" width="14.4285714285714" customWidth="1"/>
    <col min="5" max="5" width="15.8571428571429" customWidth="1"/>
    <col min="6" max="6" width="15.1428571428571" customWidth="1"/>
  </cols>
  <sheetData>
    <row r="1" ht="83.25" customHeight="1" spans="1:2">
      <c r="A1" s="2"/>
      <c r="B1" s="3" t="s">
        <v>51</v>
      </c>
    </row>
    <row r="2" ht="76.5" customHeight="1" spans="1:6">
      <c r="A2" s="4"/>
      <c r="B2" s="5" t="s">
        <v>52</v>
      </c>
      <c r="C2" s="6" t="s">
        <v>53</v>
      </c>
      <c r="D2" s="7"/>
      <c r="E2" s="8" t="s">
        <v>54</v>
      </c>
      <c r="F2" s="8"/>
    </row>
    <row r="3" ht="73.5" customHeight="1" spans="1:6">
      <c r="A3" s="9"/>
      <c r="B3" s="10"/>
      <c r="C3" s="11" t="s">
        <v>55</v>
      </c>
      <c r="D3" s="12" t="s">
        <v>56</v>
      </c>
      <c r="E3" s="13" t="s">
        <v>57</v>
      </c>
      <c r="F3" s="13" t="s">
        <v>58</v>
      </c>
    </row>
    <row r="4" ht="21" spans="1:6">
      <c r="A4" s="14"/>
      <c r="B4" s="15" t="s">
        <v>59</v>
      </c>
      <c r="C4" s="16"/>
      <c r="D4" s="17"/>
      <c r="E4" s="18"/>
      <c r="F4" s="18"/>
    </row>
    <row r="5" ht="21.75" spans="1:6">
      <c r="A5" s="19"/>
      <c r="B5" s="20" t="s">
        <v>60</v>
      </c>
      <c r="C5" s="16"/>
      <c r="D5" s="21"/>
      <c r="E5" s="18"/>
      <c r="F5" s="18"/>
    </row>
    <row r="6" ht="21" spans="1:6">
      <c r="A6" s="22"/>
      <c r="B6" s="23" t="s">
        <v>61</v>
      </c>
      <c r="C6" s="24">
        <v>9440</v>
      </c>
      <c r="D6" s="25"/>
      <c r="E6" s="18">
        <v>10995</v>
      </c>
      <c r="F6" s="26"/>
    </row>
    <row r="7" ht="21" spans="1:6">
      <c r="A7" s="22"/>
      <c r="B7" s="23" t="s">
        <v>62</v>
      </c>
      <c r="C7" s="24">
        <v>1800000</v>
      </c>
      <c r="D7" s="27"/>
      <c r="E7" s="18">
        <v>1914747</v>
      </c>
      <c r="F7" s="26"/>
    </row>
    <row r="8" ht="21" spans="1:6">
      <c r="A8" s="22"/>
      <c r="B8" s="23" t="s">
        <v>63</v>
      </c>
      <c r="C8" s="24">
        <v>1300000</v>
      </c>
      <c r="D8" s="27"/>
      <c r="E8" s="18">
        <v>250000</v>
      </c>
      <c r="F8" s="26"/>
    </row>
    <row r="9" ht="21" spans="1:6">
      <c r="A9" s="22"/>
      <c r="B9" s="23" t="s">
        <v>64</v>
      </c>
      <c r="C9" s="24"/>
      <c r="D9" s="27"/>
      <c r="E9" s="18">
        <v>232412</v>
      </c>
      <c r="F9" s="26"/>
    </row>
    <row r="10" ht="21" spans="1:6">
      <c r="A10" s="22"/>
      <c r="B10" s="23" t="s">
        <v>65</v>
      </c>
      <c r="C10" s="24">
        <v>100000</v>
      </c>
      <c r="D10" s="27"/>
      <c r="E10" s="18">
        <v>0</v>
      </c>
      <c r="F10" s="28">
        <v>0</v>
      </c>
    </row>
    <row r="11" ht="21" spans="1:6">
      <c r="A11" s="22"/>
      <c r="B11" s="23" t="s">
        <v>66</v>
      </c>
      <c r="C11" s="24">
        <v>663850</v>
      </c>
      <c r="D11" s="27"/>
      <c r="E11" s="18">
        <v>1440000</v>
      </c>
      <c r="F11" s="26"/>
    </row>
    <row r="12" ht="21" spans="1:6">
      <c r="A12" s="22"/>
      <c r="B12" s="23" t="s">
        <v>67</v>
      </c>
      <c r="C12" s="24">
        <v>83000</v>
      </c>
      <c r="D12" s="27"/>
      <c r="E12" s="18">
        <v>89634</v>
      </c>
      <c r="F12" s="26"/>
    </row>
    <row r="13" ht="21" spans="1:6">
      <c r="A13" s="19"/>
      <c r="B13" s="29" t="s">
        <v>68</v>
      </c>
      <c r="C13" s="30">
        <f>SUM(C6:C12)</f>
        <v>3956290</v>
      </c>
      <c r="D13" s="27">
        <f>C13/604</f>
        <v>6550.14900662252</v>
      </c>
      <c r="E13" s="31">
        <f>SUM(E6:E12)</f>
        <v>3937788</v>
      </c>
      <c r="F13" s="32">
        <f>E13/604</f>
        <v>6519.51655629139</v>
      </c>
    </row>
    <row r="14" ht="21" spans="1:6">
      <c r="A14" s="33"/>
      <c r="B14" s="34"/>
      <c r="C14" s="35"/>
      <c r="D14" s="27"/>
      <c r="E14" s="18"/>
      <c r="F14" s="28"/>
    </row>
    <row r="15" ht="21" spans="1:6">
      <c r="A15" s="22"/>
      <c r="B15" s="20" t="s">
        <v>69</v>
      </c>
      <c r="C15" s="24"/>
      <c r="D15" s="27"/>
      <c r="E15" s="18"/>
      <c r="F15" s="28"/>
    </row>
    <row r="16" ht="21" spans="1:9">
      <c r="A16" s="22"/>
      <c r="B16" s="36" t="s">
        <v>70</v>
      </c>
      <c r="C16" s="24">
        <v>162240</v>
      </c>
      <c r="D16" s="27"/>
      <c r="E16" s="18">
        <v>162240</v>
      </c>
      <c r="F16" s="26"/>
      <c r="G16" s="37"/>
      <c r="H16" s="37"/>
      <c r="I16" s="37"/>
    </row>
    <row r="17" ht="21" spans="1:6">
      <c r="A17" s="22"/>
      <c r="B17" s="23" t="s">
        <v>71</v>
      </c>
      <c r="C17" s="24">
        <v>9226</v>
      </c>
      <c r="D17" s="27"/>
      <c r="E17" s="18">
        <v>6236</v>
      </c>
      <c r="F17" s="26"/>
    </row>
    <row r="18" ht="37.5" spans="1:6">
      <c r="A18" s="22"/>
      <c r="B18" s="38" t="s">
        <v>72</v>
      </c>
      <c r="C18" s="24">
        <v>2554</v>
      </c>
      <c r="D18" s="27"/>
      <c r="E18" s="18">
        <v>1721</v>
      </c>
      <c r="F18" s="26"/>
    </row>
    <row r="19" ht="21" spans="1:12">
      <c r="A19" s="22"/>
      <c r="B19" s="23" t="s">
        <v>73</v>
      </c>
      <c r="C19" s="24">
        <v>1182572</v>
      </c>
      <c r="D19" s="27"/>
      <c r="E19" s="18">
        <v>1182572</v>
      </c>
      <c r="F19" s="26"/>
      <c r="G19" s="37"/>
      <c r="H19" s="37"/>
      <c r="I19" s="37"/>
      <c r="K19" s="44"/>
      <c r="L19" s="37"/>
    </row>
    <row r="20" ht="21" spans="1:9">
      <c r="A20" s="22"/>
      <c r="B20" s="23" t="s">
        <v>74</v>
      </c>
      <c r="C20" s="24">
        <v>150000</v>
      </c>
      <c r="D20" s="27"/>
      <c r="E20" s="18">
        <v>68387</v>
      </c>
      <c r="F20" s="26"/>
      <c r="G20" s="37"/>
      <c r="H20" s="37"/>
      <c r="I20" s="37"/>
    </row>
    <row r="21" ht="21" spans="1:6">
      <c r="A21" s="22"/>
      <c r="B21" s="23" t="s">
        <v>75</v>
      </c>
      <c r="C21" s="24">
        <v>455000</v>
      </c>
      <c r="D21" s="27"/>
      <c r="E21" s="18">
        <v>337371</v>
      </c>
      <c r="F21" s="26"/>
    </row>
    <row r="22" ht="21" spans="1:8">
      <c r="A22" s="22"/>
      <c r="B22" s="23" t="s">
        <v>76</v>
      </c>
      <c r="C22" s="24">
        <v>4422754</v>
      </c>
      <c r="D22" s="27"/>
      <c r="E22" s="18">
        <v>4422754</v>
      </c>
      <c r="F22" s="28"/>
      <c r="G22" s="37"/>
      <c r="H22" s="37"/>
    </row>
    <row r="23" ht="21" spans="1:6">
      <c r="A23" s="22"/>
      <c r="B23" s="23" t="s">
        <v>77</v>
      </c>
      <c r="C23" s="24">
        <v>96944</v>
      </c>
      <c r="D23" s="27"/>
      <c r="E23" s="18">
        <v>38040</v>
      </c>
      <c r="F23" s="26"/>
    </row>
    <row r="24" ht="21" spans="1:6">
      <c r="A24" s="22"/>
      <c r="B24" s="23" t="s">
        <v>78</v>
      </c>
      <c r="C24" s="24">
        <v>100000</v>
      </c>
      <c r="D24" s="27"/>
      <c r="E24" s="18">
        <v>56502</v>
      </c>
      <c r="F24" s="26"/>
    </row>
    <row r="25" ht="21" spans="1:6">
      <c r="A25" s="22"/>
      <c r="B25" s="23" t="s">
        <v>79</v>
      </c>
      <c r="C25" s="24">
        <v>69000</v>
      </c>
      <c r="D25" s="27"/>
      <c r="E25" s="18">
        <v>24709</v>
      </c>
      <c r="F25" s="26"/>
    </row>
    <row r="26" ht="21" spans="1:6">
      <c r="A26" s="22"/>
      <c r="B26" s="23" t="s">
        <v>80</v>
      </c>
      <c r="C26" s="24">
        <v>100000</v>
      </c>
      <c r="D26" s="27"/>
      <c r="E26" s="18">
        <v>116790</v>
      </c>
      <c r="F26" s="26"/>
    </row>
    <row r="27" ht="37.5" spans="1:8">
      <c r="A27" s="22"/>
      <c r="B27" s="38" t="s">
        <v>81</v>
      </c>
      <c r="C27" s="24">
        <v>12000</v>
      </c>
      <c r="D27" s="27"/>
      <c r="E27" s="18">
        <v>61337</v>
      </c>
      <c r="F27" s="26"/>
      <c r="G27" s="37"/>
      <c r="H27" s="37"/>
    </row>
    <row r="28" ht="21" spans="1:6">
      <c r="A28" s="22"/>
      <c r="B28" s="23" t="s">
        <v>82</v>
      </c>
      <c r="C28" s="24">
        <v>28750</v>
      </c>
      <c r="D28" s="27"/>
      <c r="E28" s="18">
        <v>0</v>
      </c>
      <c r="F28" s="28"/>
    </row>
    <row r="29" ht="37.5" spans="1:6">
      <c r="A29" s="22"/>
      <c r="B29" s="38" t="s">
        <v>83</v>
      </c>
      <c r="C29" s="24">
        <v>5000</v>
      </c>
      <c r="D29" s="27"/>
      <c r="E29" s="18">
        <v>5034</v>
      </c>
      <c r="F29" s="28"/>
    </row>
    <row r="30" ht="21" spans="1:6">
      <c r="A30" s="22"/>
      <c r="B30" s="23" t="s">
        <v>84</v>
      </c>
      <c r="C30" s="24">
        <v>6000</v>
      </c>
      <c r="D30" s="27"/>
      <c r="E30" s="18">
        <v>4980</v>
      </c>
      <c r="F30" s="26"/>
    </row>
    <row r="31" ht="21" spans="1:6">
      <c r="A31" s="22"/>
      <c r="B31" s="36" t="s">
        <v>85</v>
      </c>
      <c r="C31" s="24">
        <v>20000</v>
      </c>
      <c r="D31" s="27"/>
      <c r="E31" s="18">
        <v>9463</v>
      </c>
      <c r="F31" s="26"/>
    </row>
    <row r="32" ht="21" spans="1:6">
      <c r="A32" s="22"/>
      <c r="B32" s="36" t="s">
        <v>86</v>
      </c>
      <c r="C32" s="24">
        <v>120000</v>
      </c>
      <c r="D32" s="27"/>
      <c r="E32" s="18">
        <v>144672</v>
      </c>
      <c r="F32" s="26"/>
    </row>
    <row r="33" ht="21" spans="1:6">
      <c r="A33" s="22"/>
      <c r="B33" s="23" t="s">
        <v>87</v>
      </c>
      <c r="C33" s="24">
        <v>22000</v>
      </c>
      <c r="D33" s="27"/>
      <c r="E33" s="18">
        <v>8398</v>
      </c>
      <c r="F33" s="28"/>
    </row>
    <row r="34" ht="21" spans="1:8">
      <c r="A34" s="22"/>
      <c r="B34" s="23" t="s">
        <v>88</v>
      </c>
      <c r="C34" s="24">
        <v>144000</v>
      </c>
      <c r="D34" s="27"/>
      <c r="E34" s="18">
        <v>130446</v>
      </c>
      <c r="F34" s="26"/>
      <c r="G34" s="37"/>
      <c r="H34" s="37"/>
    </row>
    <row r="35" ht="21" spans="1:6">
      <c r="A35" s="22"/>
      <c r="B35" s="23" t="s">
        <v>89</v>
      </c>
      <c r="C35" s="24">
        <v>245000</v>
      </c>
      <c r="D35" s="27"/>
      <c r="E35" s="18">
        <v>162300</v>
      </c>
      <c r="F35" s="26"/>
    </row>
    <row r="36" ht="21" spans="1:6">
      <c r="A36" s="22"/>
      <c r="B36" s="23" t="s">
        <v>90</v>
      </c>
      <c r="C36" s="24">
        <v>2670</v>
      </c>
      <c r="D36" s="27"/>
      <c r="E36" s="18">
        <v>2670</v>
      </c>
      <c r="F36" s="26"/>
    </row>
    <row r="37" ht="21" spans="1:6">
      <c r="A37" s="22"/>
      <c r="B37" s="23" t="s">
        <v>91</v>
      </c>
      <c r="C37" s="24">
        <v>21000</v>
      </c>
      <c r="D37" s="27"/>
      <c r="E37" s="18">
        <v>12299</v>
      </c>
      <c r="F37" s="26"/>
    </row>
    <row r="38" ht="21" spans="1:6">
      <c r="A38" s="22"/>
      <c r="B38" s="23" t="s">
        <v>92</v>
      </c>
      <c r="C38" s="24">
        <v>850000</v>
      </c>
      <c r="D38" s="27"/>
      <c r="E38" s="18">
        <v>1142059</v>
      </c>
      <c r="F38" s="26"/>
    </row>
    <row r="39" ht="21" spans="1:6">
      <c r="A39" s="22"/>
      <c r="B39" s="38" t="s">
        <v>93</v>
      </c>
      <c r="C39" s="24">
        <v>10000</v>
      </c>
      <c r="D39" s="27"/>
      <c r="E39" s="18">
        <v>337</v>
      </c>
      <c r="F39" s="26"/>
    </row>
    <row r="40" ht="21" spans="1:6">
      <c r="A40" s="22"/>
      <c r="B40" s="23" t="s">
        <v>94</v>
      </c>
      <c r="C40" s="24">
        <v>516996</v>
      </c>
      <c r="D40" s="27"/>
      <c r="E40" s="18">
        <v>516996</v>
      </c>
      <c r="F40" s="26"/>
    </row>
    <row r="41" ht="21" spans="1:8">
      <c r="A41" s="22"/>
      <c r="B41" s="23" t="s">
        <v>95</v>
      </c>
      <c r="C41" s="24">
        <v>180000</v>
      </c>
      <c r="D41" s="27"/>
      <c r="E41" s="18">
        <v>180000</v>
      </c>
      <c r="F41" s="28"/>
      <c r="G41" s="37"/>
      <c r="H41" s="37"/>
    </row>
    <row r="42" ht="21" spans="1:6">
      <c r="A42" s="22"/>
      <c r="B42" s="23" t="s">
        <v>96</v>
      </c>
      <c r="C42" s="24">
        <v>50000</v>
      </c>
      <c r="D42" s="27"/>
      <c r="E42" s="18">
        <v>126476</v>
      </c>
      <c r="F42" s="26"/>
    </row>
    <row r="43" ht="21" spans="1:6">
      <c r="A43" s="19"/>
      <c r="B43" s="29" t="s">
        <v>97</v>
      </c>
      <c r="C43" s="30">
        <f>SUM(C16:C42)</f>
        <v>8983706</v>
      </c>
      <c r="D43" s="30"/>
      <c r="E43" s="39">
        <f>SUM(E16:E42)</f>
        <v>8924789</v>
      </c>
      <c r="F43" s="32">
        <f>E43/604</f>
        <v>14776.1407284768</v>
      </c>
    </row>
    <row r="44" ht="21" spans="1:6">
      <c r="A44" s="22"/>
      <c r="B44" s="20" t="s">
        <v>98</v>
      </c>
      <c r="C44" s="24"/>
      <c r="D44" s="27"/>
      <c r="E44" s="18"/>
      <c r="F44" s="28"/>
    </row>
    <row r="45" ht="21" spans="1:6">
      <c r="A45" s="22"/>
      <c r="B45" s="23" t="s">
        <v>99</v>
      </c>
      <c r="C45" s="24">
        <v>32200</v>
      </c>
      <c r="D45" s="27"/>
      <c r="E45" s="18">
        <v>0</v>
      </c>
      <c r="F45" s="28"/>
    </row>
    <row r="46" ht="21" spans="1:6">
      <c r="A46" s="22"/>
      <c r="B46" s="23" t="s">
        <v>100</v>
      </c>
      <c r="C46" s="24">
        <v>2300</v>
      </c>
      <c r="D46" s="27"/>
      <c r="E46" s="18">
        <v>0</v>
      </c>
      <c r="F46" s="28"/>
    </row>
    <row r="47" ht="37.5" spans="2:6">
      <c r="B47" s="40" t="s">
        <v>101</v>
      </c>
      <c r="C47" s="24">
        <v>93000</v>
      </c>
      <c r="D47" s="27"/>
      <c r="E47" s="18">
        <v>102600</v>
      </c>
      <c r="F47" s="26"/>
    </row>
    <row r="48" ht="21" spans="1:6">
      <c r="A48" s="22"/>
      <c r="B48" s="23" t="s">
        <v>102</v>
      </c>
      <c r="C48" s="24">
        <v>15000</v>
      </c>
      <c r="D48" s="27"/>
      <c r="E48" s="18">
        <v>13464</v>
      </c>
      <c r="F48" s="26"/>
    </row>
    <row r="49" ht="21" spans="1:6">
      <c r="A49" s="22"/>
      <c r="B49" s="23" t="s">
        <v>103</v>
      </c>
      <c r="C49" s="24">
        <v>23000</v>
      </c>
      <c r="D49" s="27"/>
      <c r="E49" s="18">
        <v>2800</v>
      </c>
      <c r="F49" s="26"/>
    </row>
    <row r="50" ht="21" spans="1:6">
      <c r="A50" s="19"/>
      <c r="B50" s="29" t="s">
        <v>104</v>
      </c>
      <c r="C50" s="30">
        <f>SUM(C45:C49)</f>
        <v>165500</v>
      </c>
      <c r="D50" s="27"/>
      <c r="E50" s="31">
        <f>SUM(E45:E49)</f>
        <v>118864</v>
      </c>
      <c r="F50" s="32">
        <f>E50/604</f>
        <v>196.794701986755</v>
      </c>
    </row>
    <row r="51" ht="21" spans="1:6">
      <c r="A51" s="19"/>
      <c r="B51" s="20" t="s">
        <v>105</v>
      </c>
      <c r="C51" s="24"/>
      <c r="D51" s="27"/>
      <c r="E51" s="18"/>
      <c r="F51" s="28"/>
    </row>
    <row r="52" ht="21" spans="1:6">
      <c r="A52" s="22"/>
      <c r="B52" s="23" t="s">
        <v>106</v>
      </c>
      <c r="C52" s="24">
        <v>41492</v>
      </c>
      <c r="D52" s="27"/>
      <c r="E52" s="18">
        <v>72613</v>
      </c>
      <c r="F52" s="26"/>
    </row>
    <row r="53" ht="21" spans="1:6">
      <c r="A53" s="22"/>
      <c r="B53" s="23" t="s">
        <v>107</v>
      </c>
      <c r="C53" s="24">
        <v>22375</v>
      </c>
      <c r="D53" s="27"/>
      <c r="E53" s="18">
        <v>15686</v>
      </c>
      <c r="F53" s="26"/>
    </row>
    <row r="54" ht="21" spans="1:9">
      <c r="A54" s="22"/>
      <c r="B54" s="23" t="s">
        <v>108</v>
      </c>
      <c r="C54" s="24">
        <v>50000</v>
      </c>
      <c r="D54" s="27"/>
      <c r="E54" s="18">
        <v>43202</v>
      </c>
      <c r="F54" s="26"/>
      <c r="G54" s="37"/>
      <c r="H54" s="37"/>
      <c r="I54" s="37"/>
    </row>
    <row r="55" ht="21" spans="1:6">
      <c r="A55" s="19"/>
      <c r="B55" s="29" t="s">
        <v>68</v>
      </c>
      <c r="C55" s="30">
        <f>SUM(C52:C54)</f>
        <v>113867</v>
      </c>
      <c r="D55" s="27"/>
      <c r="E55" s="31">
        <f>SUM(E52:E54)</f>
        <v>131501</v>
      </c>
      <c r="F55" s="32">
        <f>E55/604</f>
        <v>217.716887417219</v>
      </c>
    </row>
    <row r="56" ht="21" spans="1:6">
      <c r="A56" s="33"/>
      <c r="B56" s="41"/>
      <c r="C56" s="42"/>
      <c r="D56" s="27"/>
      <c r="E56" s="18"/>
      <c r="F56" s="28"/>
    </row>
    <row r="57" ht="21" spans="1:6">
      <c r="A57" s="19"/>
      <c r="B57" s="20" t="s">
        <v>109</v>
      </c>
      <c r="C57" s="30"/>
      <c r="D57" s="27"/>
      <c r="E57" s="18"/>
      <c r="F57" s="28"/>
    </row>
    <row r="58" ht="21" spans="1:13">
      <c r="A58" s="19"/>
      <c r="B58" s="36" t="s">
        <v>110</v>
      </c>
      <c r="C58" s="30"/>
      <c r="D58" s="27"/>
      <c r="E58" s="18">
        <v>127550</v>
      </c>
      <c r="F58" s="26"/>
      <c r="M58" s="37"/>
    </row>
    <row r="59" ht="21" spans="1:15">
      <c r="A59" s="22"/>
      <c r="B59" s="38" t="s">
        <v>111</v>
      </c>
      <c r="C59" s="24">
        <v>2221600</v>
      </c>
      <c r="D59" s="27"/>
      <c r="E59" s="18">
        <v>547705</v>
      </c>
      <c r="F59" s="28"/>
      <c r="G59" s="37"/>
      <c r="H59" s="37"/>
      <c r="I59" s="37"/>
      <c r="J59" s="37"/>
      <c r="K59" s="37"/>
      <c r="L59" s="37"/>
      <c r="M59" s="37"/>
      <c r="N59" s="37"/>
      <c r="O59" s="45"/>
    </row>
    <row r="60" ht="21" spans="1:6">
      <c r="A60" s="19"/>
      <c r="B60" s="29" t="s">
        <v>112</v>
      </c>
      <c r="C60" s="30">
        <f>SUM(C59:C59)</f>
        <v>2221600</v>
      </c>
      <c r="D60" s="27"/>
      <c r="E60" s="31">
        <f>SUM(E58:E59)</f>
        <v>675255</v>
      </c>
      <c r="F60" s="32">
        <f>E60/604</f>
        <v>1117.97185430464</v>
      </c>
    </row>
    <row r="61" ht="21" spans="1:6">
      <c r="A61" s="33"/>
      <c r="B61" s="41"/>
      <c r="C61" s="42"/>
      <c r="D61" s="27"/>
      <c r="E61" s="18"/>
      <c r="F61" s="28"/>
    </row>
    <row r="62" ht="21" spans="1:6">
      <c r="A62" s="33"/>
      <c r="B62" s="41" t="s">
        <v>113</v>
      </c>
      <c r="C62" s="43">
        <f>C13+C43+C50+C55+C60</f>
        <v>15440963</v>
      </c>
      <c r="D62" s="27">
        <f>C62/604</f>
        <v>25564.5082781457</v>
      </c>
      <c r="E62" s="31">
        <f>E13+E43+E50+E55+E60</f>
        <v>13788197</v>
      </c>
      <c r="F62" s="32">
        <f>E62/604</f>
        <v>22828.1407284768</v>
      </c>
    </row>
    <row r="63" ht="21" spans="1:6">
      <c r="A63" s="33"/>
      <c r="B63" s="41"/>
      <c r="C63" s="42"/>
      <c r="D63" s="27"/>
      <c r="E63" s="18"/>
      <c r="F63" s="28"/>
    </row>
    <row r="64" ht="21" spans="1:6">
      <c r="A64" s="33"/>
      <c r="B64" s="15" t="s">
        <v>114</v>
      </c>
      <c r="C64" s="35"/>
      <c r="D64" s="27"/>
      <c r="E64" s="18"/>
      <c r="F64" s="28"/>
    </row>
    <row r="65" ht="21" spans="1:6">
      <c r="A65" s="22"/>
      <c r="B65" s="23" t="s">
        <v>115</v>
      </c>
      <c r="C65" s="24">
        <v>30680</v>
      </c>
      <c r="D65" s="27"/>
      <c r="E65" s="18">
        <v>25148</v>
      </c>
      <c r="F65" s="26"/>
    </row>
    <row r="66" ht="21" spans="1:8">
      <c r="A66" s="22"/>
      <c r="B66" s="23" t="s">
        <v>116</v>
      </c>
      <c r="C66" s="24">
        <v>23516</v>
      </c>
      <c r="D66" s="27"/>
      <c r="E66" s="18">
        <v>16254</v>
      </c>
      <c r="F66" s="26"/>
      <c r="H66" s="37"/>
    </row>
    <row r="67" ht="21" spans="1:8">
      <c r="A67" s="22"/>
      <c r="B67" s="23" t="s">
        <v>117</v>
      </c>
      <c r="C67" s="24">
        <v>145000</v>
      </c>
      <c r="D67" s="27"/>
      <c r="E67" s="18">
        <v>154384</v>
      </c>
      <c r="F67" s="26"/>
      <c r="G67" s="37"/>
      <c r="H67" s="37"/>
    </row>
    <row r="68" ht="21" spans="1:6">
      <c r="A68" s="22"/>
      <c r="B68" s="23" t="s">
        <v>118</v>
      </c>
      <c r="C68" s="24">
        <v>550841</v>
      </c>
      <c r="D68" s="27"/>
      <c r="E68" s="18">
        <v>550841</v>
      </c>
      <c r="F68" s="26"/>
    </row>
    <row r="69" ht="21" spans="1:6">
      <c r="A69" s="22"/>
      <c r="B69" s="23" t="s">
        <v>119</v>
      </c>
      <c r="C69" s="24">
        <v>30000</v>
      </c>
      <c r="D69" s="27"/>
      <c r="E69" s="18">
        <v>0</v>
      </c>
      <c r="F69" s="28"/>
    </row>
    <row r="70" ht="21" spans="1:6">
      <c r="A70" s="22"/>
      <c r="B70" s="23" t="s">
        <v>120</v>
      </c>
      <c r="C70" s="24">
        <v>14674</v>
      </c>
      <c r="D70" s="27"/>
      <c r="E70" s="18">
        <v>12760</v>
      </c>
      <c r="F70" s="26"/>
    </row>
    <row r="71" ht="21" spans="1:6">
      <c r="A71" s="22"/>
      <c r="B71" s="23" t="s">
        <v>121</v>
      </c>
      <c r="C71" s="24">
        <v>350000</v>
      </c>
      <c r="D71" s="27"/>
      <c r="E71" s="18">
        <v>0</v>
      </c>
      <c r="F71" s="28"/>
    </row>
    <row r="72" ht="21" spans="1:6">
      <c r="A72" s="22"/>
      <c r="B72" s="23" t="s">
        <v>122</v>
      </c>
      <c r="C72" s="24">
        <v>1823976</v>
      </c>
      <c r="D72" s="27"/>
      <c r="E72" s="18">
        <v>1823976</v>
      </c>
      <c r="F72" s="28"/>
    </row>
    <row r="73" ht="21" spans="1:6">
      <c r="A73" s="22"/>
      <c r="B73" s="23" t="s">
        <v>123</v>
      </c>
      <c r="C73" s="24">
        <v>72000</v>
      </c>
      <c r="D73" s="27"/>
      <c r="E73" s="18">
        <v>60000</v>
      </c>
      <c r="F73" s="26"/>
    </row>
    <row r="74" ht="21" spans="1:6">
      <c r="A74" s="22"/>
      <c r="B74" s="23" t="s">
        <v>124</v>
      </c>
      <c r="C74" s="24">
        <v>138000</v>
      </c>
      <c r="D74" s="27"/>
      <c r="E74" s="18">
        <v>138000</v>
      </c>
      <c r="F74" s="26"/>
    </row>
    <row r="75" ht="21" spans="1:6">
      <c r="A75" s="22"/>
      <c r="B75" s="23" t="s">
        <v>125</v>
      </c>
      <c r="C75" s="24">
        <v>147368</v>
      </c>
      <c r="D75" s="27"/>
      <c r="E75" s="18">
        <v>7648</v>
      </c>
      <c r="F75" s="26"/>
    </row>
    <row r="76" ht="21" spans="1:8">
      <c r="A76" s="22"/>
      <c r="B76" s="23" t="s">
        <v>126</v>
      </c>
      <c r="C76" s="24">
        <v>154000</v>
      </c>
      <c r="D76" s="27"/>
      <c r="E76" s="18">
        <v>110431</v>
      </c>
      <c r="F76" s="26"/>
      <c r="G76" s="37"/>
      <c r="H76" s="37"/>
    </row>
    <row r="77" ht="21" spans="1:6">
      <c r="A77" s="22"/>
      <c r="B77" s="23" t="s">
        <v>127</v>
      </c>
      <c r="C77" s="24">
        <v>295200</v>
      </c>
      <c r="D77" s="27"/>
      <c r="E77" s="18">
        <v>295200</v>
      </c>
      <c r="F77" s="26"/>
    </row>
    <row r="78" ht="21" spans="1:9">
      <c r="A78" s="22"/>
      <c r="B78" s="23" t="s">
        <v>128</v>
      </c>
      <c r="C78" s="24">
        <v>200000</v>
      </c>
      <c r="D78" s="27"/>
      <c r="E78" s="18">
        <v>257371</v>
      </c>
      <c r="F78" s="26"/>
      <c r="G78" s="37"/>
      <c r="H78" s="37"/>
      <c r="I78" s="37"/>
    </row>
    <row r="79" ht="21" spans="1:6">
      <c r="A79" s="22"/>
      <c r="B79" s="23" t="s">
        <v>129</v>
      </c>
      <c r="C79" s="24">
        <v>130000</v>
      </c>
      <c r="D79" s="27"/>
      <c r="E79" s="18">
        <v>134548</v>
      </c>
      <c r="F79" s="26"/>
    </row>
    <row r="80" ht="21" spans="1:6">
      <c r="A80" s="19"/>
      <c r="B80" s="29" t="s">
        <v>130</v>
      </c>
      <c r="C80" s="30">
        <f>SUM(C65:C79)</f>
        <v>4105255</v>
      </c>
      <c r="D80" s="27">
        <f>C80/604</f>
        <v>6796.7798013245</v>
      </c>
      <c r="E80" s="31">
        <f>SUM(E65:E79)</f>
        <v>3586561</v>
      </c>
      <c r="F80" s="32">
        <f>E80/604</f>
        <v>5938.01490066225</v>
      </c>
    </row>
    <row r="81" ht="21" spans="1:6">
      <c r="A81" s="19"/>
      <c r="B81" s="29"/>
      <c r="C81" s="30"/>
      <c r="D81" s="27"/>
      <c r="E81" s="18"/>
      <c r="F81" s="28"/>
    </row>
    <row r="82" ht="21" spans="1:6">
      <c r="A82" s="19"/>
      <c r="B82" s="46" t="s">
        <v>131</v>
      </c>
      <c r="C82" s="24"/>
      <c r="D82" s="27"/>
      <c r="E82" s="18"/>
      <c r="F82" s="28"/>
    </row>
    <row r="83" ht="21" spans="1:6">
      <c r="A83" s="19"/>
      <c r="B83" s="47" t="s">
        <v>132</v>
      </c>
      <c r="C83" s="24"/>
      <c r="D83" s="27"/>
      <c r="E83" s="18"/>
      <c r="F83" s="28"/>
    </row>
    <row r="84" ht="21" spans="1:6">
      <c r="A84" s="22"/>
      <c r="B84" s="38" t="s">
        <v>133</v>
      </c>
      <c r="C84" s="24">
        <v>9000</v>
      </c>
      <c r="D84" s="27"/>
      <c r="E84" s="18">
        <v>6850</v>
      </c>
      <c r="F84" s="26"/>
    </row>
    <row r="85" ht="21" spans="1:8">
      <c r="A85" s="22"/>
      <c r="B85" s="38" t="s">
        <v>134</v>
      </c>
      <c r="C85" s="24">
        <v>1300000</v>
      </c>
      <c r="D85" s="27"/>
      <c r="E85" s="18">
        <v>1358060</v>
      </c>
      <c r="F85" s="26"/>
      <c r="G85" s="37"/>
      <c r="H85" s="37"/>
    </row>
    <row r="86" ht="56.25" spans="1:10">
      <c r="A86" s="22"/>
      <c r="B86" s="38" t="s">
        <v>135</v>
      </c>
      <c r="C86" s="24">
        <v>400000</v>
      </c>
      <c r="D86" s="27"/>
      <c r="E86" s="18">
        <v>118185</v>
      </c>
      <c r="F86" s="26"/>
      <c r="G86" s="37"/>
      <c r="H86" s="37"/>
      <c r="I86" s="37"/>
      <c r="J86" s="37"/>
    </row>
    <row r="87" ht="21" spans="1:6">
      <c r="A87" s="22"/>
      <c r="B87" s="38" t="s">
        <v>136</v>
      </c>
      <c r="C87" s="24">
        <v>3850000</v>
      </c>
      <c r="D87" s="27"/>
      <c r="E87" s="18">
        <v>3949500</v>
      </c>
      <c r="F87" s="26"/>
    </row>
    <row r="88" ht="21" spans="1:6">
      <c r="A88" s="22"/>
      <c r="B88" s="23" t="s">
        <v>137</v>
      </c>
      <c r="C88" s="24">
        <v>960000</v>
      </c>
      <c r="D88" s="27"/>
      <c r="E88" s="18">
        <v>0</v>
      </c>
      <c r="F88" s="28"/>
    </row>
    <row r="89" ht="21" spans="1:6">
      <c r="A89" s="19"/>
      <c r="B89" s="29" t="s">
        <v>68</v>
      </c>
      <c r="C89" s="30">
        <f>SUM(C84:C88)</f>
        <v>6519000</v>
      </c>
      <c r="D89" s="27"/>
      <c r="E89" s="31">
        <f>SUM(E84:E88)</f>
        <v>5432595</v>
      </c>
      <c r="F89" s="32">
        <f>E89/604</f>
        <v>8994.36258278146</v>
      </c>
    </row>
    <row r="90" ht="21" spans="1:6">
      <c r="A90" s="19"/>
      <c r="B90" s="20" t="s">
        <v>138</v>
      </c>
      <c r="C90" s="24"/>
      <c r="D90" s="27"/>
      <c r="E90" s="18"/>
      <c r="F90" s="28"/>
    </row>
    <row r="91" ht="21" spans="1:9">
      <c r="A91" s="19"/>
      <c r="B91" s="36" t="s">
        <v>139</v>
      </c>
      <c r="C91" s="24"/>
      <c r="D91" s="27"/>
      <c r="E91" s="18">
        <v>81216</v>
      </c>
      <c r="F91" s="26"/>
      <c r="H91" s="37"/>
      <c r="I91" s="37"/>
    </row>
    <row r="92" ht="21" spans="1:6">
      <c r="A92" s="22"/>
      <c r="B92" s="48" t="s">
        <v>140</v>
      </c>
      <c r="C92" s="24">
        <v>1752000</v>
      </c>
      <c r="D92" s="27"/>
      <c r="E92" s="18">
        <v>1752000</v>
      </c>
      <c r="F92" s="26"/>
    </row>
    <row r="93" ht="21" spans="1:9">
      <c r="A93" s="22"/>
      <c r="B93" s="23" t="s">
        <v>141</v>
      </c>
      <c r="C93" s="24">
        <v>465000</v>
      </c>
      <c r="D93" s="27"/>
      <c r="E93" s="18">
        <v>429186</v>
      </c>
      <c r="F93" s="26"/>
      <c r="H93" s="37"/>
      <c r="I93" s="37"/>
    </row>
    <row r="94" ht="21" spans="1:6">
      <c r="A94" s="22"/>
      <c r="B94" s="23" t="s">
        <v>142</v>
      </c>
      <c r="C94" s="24">
        <v>82400</v>
      </c>
      <c r="D94" s="27"/>
      <c r="E94" s="18">
        <v>66400</v>
      </c>
      <c r="F94" s="26"/>
    </row>
    <row r="95" ht="21" spans="1:6">
      <c r="A95" s="22"/>
      <c r="B95" s="23" t="s">
        <v>143</v>
      </c>
      <c r="C95" s="24">
        <v>220000</v>
      </c>
      <c r="D95" s="27"/>
      <c r="E95" s="18">
        <v>10500</v>
      </c>
      <c r="F95" s="26"/>
    </row>
    <row r="96" ht="21" spans="1:9">
      <c r="A96" s="22"/>
      <c r="B96" s="23" t="s">
        <v>144</v>
      </c>
      <c r="C96" s="24">
        <v>300000</v>
      </c>
      <c r="D96" s="27"/>
      <c r="E96" s="18">
        <v>66527</v>
      </c>
      <c r="F96" s="26"/>
      <c r="H96" s="37"/>
      <c r="I96" s="37"/>
    </row>
    <row r="97" ht="21" spans="1:6">
      <c r="A97" s="22"/>
      <c r="B97" s="23" t="s">
        <v>145</v>
      </c>
      <c r="C97" s="24"/>
      <c r="D97" s="27"/>
      <c r="E97" s="18">
        <v>11880</v>
      </c>
      <c r="F97" s="26"/>
    </row>
    <row r="98" ht="21" spans="1:6">
      <c r="A98" s="22"/>
      <c r="B98" s="23" t="s">
        <v>146</v>
      </c>
      <c r="C98" s="24">
        <v>26450</v>
      </c>
      <c r="D98" s="27"/>
      <c r="E98" s="18">
        <v>17240</v>
      </c>
      <c r="F98" s="26"/>
    </row>
    <row r="99" ht="21" spans="1:6">
      <c r="A99" s="19"/>
      <c r="B99" s="29" t="s">
        <v>68</v>
      </c>
      <c r="C99" s="30">
        <f>SUM(C92:C98)</f>
        <v>2845850</v>
      </c>
      <c r="D99" s="27"/>
      <c r="E99" s="31">
        <f>SUM(E91:E98)</f>
        <v>2434949</v>
      </c>
      <c r="F99" s="31">
        <f>E99/604</f>
        <v>4031.37251655629</v>
      </c>
    </row>
    <row r="100" ht="21" spans="1:6">
      <c r="A100" s="19"/>
      <c r="B100" s="29" t="s">
        <v>147</v>
      </c>
      <c r="C100" s="49">
        <f>C89+C99</f>
        <v>9364850</v>
      </c>
      <c r="D100" s="27">
        <f>C100/604</f>
        <v>15504.7185430464</v>
      </c>
      <c r="E100" s="31">
        <f>E89+E99</f>
        <v>7867544</v>
      </c>
      <c r="F100" s="31">
        <f>E100/604</f>
        <v>13025.7350993377</v>
      </c>
    </row>
    <row r="101" ht="21" spans="1:6">
      <c r="A101" s="50"/>
      <c r="B101" s="51" t="s">
        <v>148</v>
      </c>
      <c r="C101" s="52">
        <f>C62+C80+C100</f>
        <v>28911068</v>
      </c>
      <c r="D101" s="27">
        <f>C101/604</f>
        <v>47866.0066225166</v>
      </c>
      <c r="E101" s="31">
        <f>E62+E80+E100</f>
        <v>25242302</v>
      </c>
      <c r="F101" s="31">
        <f>E101/604</f>
        <v>41791.8907284768</v>
      </c>
    </row>
    <row r="102" ht="21" spans="1:6">
      <c r="A102" s="50"/>
      <c r="B102" s="23" t="s">
        <v>149</v>
      </c>
      <c r="C102" s="52"/>
      <c r="D102" s="31"/>
      <c r="E102" s="31">
        <v>2821700</v>
      </c>
      <c r="F102" s="31"/>
    </row>
    <row r="103" ht="21" spans="1:6">
      <c r="A103" s="50"/>
      <c r="B103" s="51" t="s">
        <v>150</v>
      </c>
      <c r="C103" s="52"/>
      <c r="D103" s="31"/>
      <c r="E103" s="31">
        <f>E101+E102</f>
        <v>28064002</v>
      </c>
      <c r="F103" s="31">
        <f>E103/604</f>
        <v>46463.5794701987</v>
      </c>
    </row>
    <row r="104" ht="21" spans="1:6">
      <c r="A104" s="50"/>
      <c r="B104" s="53" t="s">
        <v>151</v>
      </c>
      <c r="C104" s="49"/>
      <c r="D104" s="54">
        <v>25240</v>
      </c>
      <c r="E104" s="55"/>
      <c r="F104" s="55"/>
    </row>
    <row r="105" ht="21.75" spans="1:6">
      <c r="A105" s="50"/>
      <c r="B105" s="53" t="s">
        <v>152</v>
      </c>
      <c r="C105" s="56"/>
      <c r="D105" s="57">
        <f>D104/D101*100</f>
        <v>52.7305321270041</v>
      </c>
      <c r="E105" s="55"/>
      <c r="F105" s="55"/>
    </row>
    <row r="106" ht="21" spans="1:2">
      <c r="A106" s="58"/>
      <c r="B106" s="59"/>
    </row>
    <row r="107" ht="21" spans="2:2">
      <c r="B107" s="60" t="s">
        <v>153</v>
      </c>
    </row>
    <row r="108" ht="21" spans="2:3">
      <c r="B108" s="61" t="s">
        <v>154</v>
      </c>
      <c r="C108" s="62">
        <f>C109+C110+C111</f>
        <v>604</v>
      </c>
    </row>
    <row r="109" ht="21" spans="1:3">
      <c r="A109" s="63"/>
      <c r="B109" s="64" t="s">
        <v>155</v>
      </c>
      <c r="C109" s="62">
        <v>532</v>
      </c>
    </row>
    <row r="110" ht="21" spans="1:3">
      <c r="A110" s="63"/>
      <c r="B110" s="64" t="s">
        <v>156</v>
      </c>
      <c r="C110" s="62">
        <v>45</v>
      </c>
    </row>
    <row r="111" ht="21" spans="1:3">
      <c r="A111" s="63"/>
      <c r="B111" s="64" t="s">
        <v>157</v>
      </c>
      <c r="C111" s="62">
        <v>27</v>
      </c>
    </row>
    <row r="112" ht="21" spans="1:3">
      <c r="A112" s="63"/>
      <c r="B112" s="64" t="s">
        <v>158</v>
      </c>
      <c r="C112" s="62">
        <v>46</v>
      </c>
    </row>
    <row r="113" ht="21" spans="1:3">
      <c r="A113" s="63"/>
      <c r="B113" s="64" t="s">
        <v>23</v>
      </c>
      <c r="C113" s="62">
        <v>4</v>
      </c>
    </row>
    <row r="114" ht="18.75" spans="2:3">
      <c r="B114" s="64" t="s">
        <v>159</v>
      </c>
      <c r="C114" s="62">
        <v>4</v>
      </c>
    </row>
    <row r="115" ht="18.75" spans="2:3">
      <c r="B115" s="64" t="s">
        <v>160</v>
      </c>
      <c r="C115" s="62">
        <v>16</v>
      </c>
    </row>
    <row r="116" ht="18.75" spans="2:3">
      <c r="B116" s="64"/>
      <c r="C116" s="62">
        <f>SUM(C109:C115)</f>
        <v>674</v>
      </c>
    </row>
    <row r="118" ht="18.75" spans="2:3">
      <c r="B118" s="65" t="s">
        <v>161</v>
      </c>
      <c r="C118" s="66"/>
    </row>
    <row r="119" ht="18.75" spans="2:3">
      <c r="B119" s="65" t="s">
        <v>162</v>
      </c>
      <c r="C119" s="66"/>
    </row>
    <row r="120" spans="2:3">
      <c r="B120" s="67" t="s">
        <v>163</v>
      </c>
      <c r="C120" s="68">
        <f>D80</f>
        <v>6796.7798013245</v>
      </c>
    </row>
    <row r="121" spans="2:3">
      <c r="B121" s="67" t="s">
        <v>164</v>
      </c>
      <c r="C121" s="66">
        <v>10059</v>
      </c>
    </row>
    <row r="122" spans="2:3">
      <c r="B122" s="67" t="s">
        <v>165</v>
      </c>
      <c r="C122" s="68">
        <f>D13</f>
        <v>6550.14900662252</v>
      </c>
    </row>
    <row r="123" spans="2:3">
      <c r="B123" s="67" t="s">
        <v>166</v>
      </c>
      <c r="C123" s="69">
        <f>0.15*(C120+C121+C122)</f>
        <v>3510.88932119205</v>
      </c>
    </row>
    <row r="124" spans="2:3">
      <c r="B124" s="67" t="s">
        <v>97</v>
      </c>
      <c r="C124" s="68">
        <f>SUM(C120:C123)</f>
        <v>26916.8181291391</v>
      </c>
    </row>
    <row r="125" spans="2:3">
      <c r="B125" s="67"/>
      <c r="C125" s="66"/>
    </row>
    <row r="126" spans="2:3">
      <c r="B126" s="67" t="s">
        <v>167</v>
      </c>
      <c r="C126" s="68">
        <f>D101</f>
        <v>47866.0066225166</v>
      </c>
    </row>
    <row r="127" spans="2:3">
      <c r="B127" s="67"/>
      <c r="C127" s="66"/>
    </row>
    <row r="128" spans="2:3">
      <c r="B128" s="67" t="s">
        <v>168</v>
      </c>
      <c r="C128" s="68">
        <f>D101-D80</f>
        <v>41069.2268211921</v>
      </c>
    </row>
    <row r="131" spans="3:3">
      <c r="C131" s="70"/>
    </row>
    <row r="132" ht="31.5" spans="2:6">
      <c r="B132" s="71" t="s">
        <v>169</v>
      </c>
      <c r="C132" s="72" t="s">
        <v>170</v>
      </c>
      <c r="D132" s="73" t="s">
        <v>171</v>
      </c>
      <c r="E132" s="71" t="s">
        <v>172</v>
      </c>
      <c r="F132" s="74" t="s">
        <v>173</v>
      </c>
    </row>
    <row r="133" spans="2:7">
      <c r="B133" s="67" t="s">
        <v>174</v>
      </c>
      <c r="C133" s="75">
        <v>671085</v>
      </c>
      <c r="D133" s="75">
        <v>191788769</v>
      </c>
      <c r="E133" s="76">
        <v>191855218</v>
      </c>
      <c r="F133" s="77">
        <v>604636</v>
      </c>
      <c r="G133" s="70"/>
    </row>
    <row r="134" spans="2:6">
      <c r="B134" s="67" t="s">
        <v>175</v>
      </c>
      <c r="C134" s="75">
        <v>255222</v>
      </c>
      <c r="D134" s="75">
        <v>95989204</v>
      </c>
      <c r="E134" s="76">
        <v>96117246</v>
      </c>
      <c r="F134" s="77">
        <v>127180</v>
      </c>
    </row>
    <row r="135" hidden="1" spans="2:7">
      <c r="B135" s="67"/>
      <c r="C135" s="75"/>
      <c r="D135" s="75"/>
      <c r="E135" s="76"/>
      <c r="F135" s="77"/>
      <c r="G135" s="70"/>
    </row>
    <row r="136" spans="2:7">
      <c r="B136" s="67" t="s">
        <v>176</v>
      </c>
      <c r="C136" s="75">
        <v>152794</v>
      </c>
      <c r="D136" s="75">
        <v>52697185</v>
      </c>
      <c r="E136" s="76">
        <v>52849979</v>
      </c>
      <c r="F136" s="77">
        <v>0</v>
      </c>
      <c r="G136" s="70"/>
    </row>
    <row r="137" spans="2:6">
      <c r="B137" s="78" t="s">
        <v>97</v>
      </c>
      <c r="C137" s="79">
        <f>SUM(C133:C136)</f>
        <v>1079101</v>
      </c>
      <c r="D137" s="79"/>
      <c r="E137" s="76"/>
      <c r="F137" s="80">
        <f>SUM(F133:F136)</f>
        <v>731816</v>
      </c>
    </row>
    <row r="138" ht="21" spans="5:6">
      <c r="E138" s="60"/>
      <c r="F138" s="81"/>
    </row>
    <row r="139" ht="21" spans="2:6">
      <c r="B139" s="78" t="s">
        <v>177</v>
      </c>
      <c r="C139" s="78"/>
      <c r="D139" s="78"/>
      <c r="E139" s="61"/>
      <c r="F139" s="82"/>
    </row>
    <row r="140" spans="2:6">
      <c r="B140" s="67" t="s">
        <v>178</v>
      </c>
      <c r="C140" s="75">
        <v>167478</v>
      </c>
      <c r="D140" s="75">
        <v>993552</v>
      </c>
      <c r="E140" s="76">
        <v>3982730</v>
      </c>
      <c r="F140" s="77">
        <f>C140+D140-E140</f>
        <v>-2821700</v>
      </c>
    </row>
    <row r="141" spans="2:7">
      <c r="B141" s="67" t="s">
        <v>179</v>
      </c>
      <c r="C141" s="75">
        <v>914012</v>
      </c>
      <c r="D141" s="75">
        <v>27881806</v>
      </c>
      <c r="E141" s="76">
        <v>25242302</v>
      </c>
      <c r="F141" s="77">
        <f>D141+C141-E141</f>
        <v>3553516</v>
      </c>
      <c r="G141" s="70"/>
    </row>
    <row r="142" ht="21" spans="2:6">
      <c r="B142" s="78" t="s">
        <v>97</v>
      </c>
      <c r="C142" s="79">
        <f>SUM(C140:C141)</f>
        <v>1081490</v>
      </c>
      <c r="D142" s="78"/>
      <c r="E142" s="61"/>
      <c r="F142" s="80">
        <f>SUM(F140:F141)</f>
        <v>731816</v>
      </c>
    </row>
  </sheetData>
  <mergeCells count="4">
    <mergeCell ref="C2:D2"/>
    <mergeCell ref="E2:F2"/>
    <mergeCell ref="A2:A3"/>
    <mergeCell ref="B2:B3"/>
  </mergeCells>
  <pageMargins left="0.708661417322835" right="0.708661417322835" top="0.748031496062992" bottom="0.748031496062992" header="0.31496062992126" footer="0.31496062992126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Смета доходов и расходов</vt:lpstr>
      <vt:lpstr>Фин-экон обоснование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MOLOD</cp:lastModifiedBy>
  <dcterms:created xsi:type="dcterms:W3CDTF">2006-09-16T00:00:00Z</dcterms:created>
  <dcterms:modified xsi:type="dcterms:W3CDTF">2024-10-18T02:55:09Z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101B8396472D4D3CBF2F122F4ACCEDF7_12</vt:lpwstr>
  </property>
  <property fmtid="{D5CDD505-2E9C-101B-9397-08002B2CF9AE}" pid="3" name="KSOProductBuildVer">
    <vt:lpwstr>1049-12.2.0.18283</vt:lpwstr>
  </property>
</Properties>
</file>