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Приходно-расходная смета" sheetId="1" r:id="rId1"/>
    <sheet name="Финансово-экономич обоснование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<sst xmlns="http://schemas.openxmlformats.org/spreadsheetml/2006/main" count="252" uniqueCount="225">
  <si>
    <t>Приходно-расходная смета на содержание и текущий ремонт общего имущества ТСН "Молодежное" на 2025 год (план)</t>
  </si>
  <si>
    <t>Статьи доходов и направления расходов</t>
  </si>
  <si>
    <t>№ строки</t>
  </si>
  <si>
    <t xml:space="preserve">кол-во взносов </t>
  </si>
  <si>
    <t>Сумма</t>
  </si>
  <si>
    <t>Утвержденный размер ежемесячного членского взноса на 2024 год для собственников, оплативших всупительные и целевые взносы</t>
  </si>
  <si>
    <t>001</t>
  </si>
  <si>
    <t>Утвержденный размер платы  на содержание общего имущества, уплачиваемого собственниками (членами и нечленами ТСН), не оплатившими вступительные и целевые взносы</t>
  </si>
  <si>
    <t>002</t>
  </si>
  <si>
    <t>Утвержденный размер платы на содержание общего имущества для собственников, не являющихся членами ТСН "Молодежное", проживающих в границах ТСН "Молодежного", не подключенных к системе водоснабения ТСН "Молодежного"</t>
  </si>
  <si>
    <t>003</t>
  </si>
  <si>
    <t>Утвержденный размер платы на содержание общего имущества для собственников, не являющихся членами ТСН "Молодежное", проживающих за границей общего участка, подключенных к системам электро- и водоснабжения, являющихся собственностью ТСН "Молодежное"</t>
  </si>
  <si>
    <t>004</t>
  </si>
  <si>
    <t>Утвержденный размер платы на содержание общего имущества для собственников, не являющихся членами ТСН "Молодежное", проживающих за границей общего участка, подключенных к системе электроснабжения , являющейся собственностью ТСН "Молодежное"</t>
  </si>
  <si>
    <t>005</t>
  </si>
  <si>
    <t>ДОХОДЫ:</t>
  </si>
  <si>
    <t>Членские взносы 2024, вносимые:</t>
  </si>
  <si>
    <t>006</t>
  </si>
  <si>
    <t>ежемесячный членский взнос, в пересчете на 12 месяцев</t>
  </si>
  <si>
    <t>007</t>
  </si>
  <si>
    <t>из них внесено асфальтированием дорог (зачеты прошлых лет)</t>
  </si>
  <si>
    <t>008</t>
  </si>
  <si>
    <t xml:space="preserve">Долги по членским взносам прошлых лет </t>
  </si>
  <si>
    <t>009</t>
  </si>
  <si>
    <t>Платежи от собственников, не оплативших вступительные и целевые взносы:</t>
  </si>
  <si>
    <t>010</t>
  </si>
  <si>
    <t xml:space="preserve"> пользующиеся всей инфраструктурой ТС</t>
  </si>
  <si>
    <t>011</t>
  </si>
  <si>
    <t>имеющие собственные скважины</t>
  </si>
  <si>
    <t>012</t>
  </si>
  <si>
    <t>подключенные только к системе электро- и водоснабжения</t>
  </si>
  <si>
    <t>013</t>
  </si>
  <si>
    <t xml:space="preserve"> подключенные только к системе электроснабжения</t>
  </si>
  <si>
    <t>014</t>
  </si>
  <si>
    <t>Прочие доходы:</t>
  </si>
  <si>
    <t>015</t>
  </si>
  <si>
    <t>Аренда электросетевого комплекса</t>
  </si>
  <si>
    <t>016</t>
  </si>
  <si>
    <t>Аренда Эр-Телеком</t>
  </si>
  <si>
    <t>017</t>
  </si>
  <si>
    <t>Размещение оборудования Вымпелком ПАО , Т2 Мобайл, МТС ПАО</t>
  </si>
  <si>
    <t>018</t>
  </si>
  <si>
    <t>Разные  доходы (продажа меток, страховые возмещения, поступления по исполнительным листам и др):</t>
  </si>
  <si>
    <t>019</t>
  </si>
  <si>
    <t>Итого Доходы:</t>
  </si>
  <si>
    <t>020</t>
  </si>
  <si>
    <t>РАСХОДЫ:</t>
  </si>
  <si>
    <t>1.</t>
  </si>
  <si>
    <t>Общие расходы на содержание имущества ТСН</t>
  </si>
  <si>
    <t>021</t>
  </si>
  <si>
    <t>2.</t>
  </si>
  <si>
    <t>Водоснабжение поселка</t>
  </si>
  <si>
    <t>022</t>
  </si>
  <si>
    <t>3.</t>
  </si>
  <si>
    <t>Содержание автомобильных проездов, КПП, периметр поселка</t>
  </si>
  <si>
    <t>023</t>
  </si>
  <si>
    <t>Итого Расходы:</t>
  </si>
  <si>
    <t>024</t>
  </si>
  <si>
    <t xml:space="preserve">Финансово-экономическое обоснование ( Детализация статей)  приходно-расходной сметы  на содержание и текущий ремонт общего имущества ТСН "Молодежное"  на 2025 год           </t>
  </si>
  <si>
    <t>№ пп</t>
  </si>
  <si>
    <t>РАСХОДЫ</t>
  </si>
  <si>
    <t>Сумма расходов</t>
  </si>
  <si>
    <t xml:space="preserve">Всего, план 2025 </t>
  </si>
  <si>
    <t>на 1 домовладение</t>
  </si>
  <si>
    <t>Раздел 1. Общие расходы на содержание имущества ТСН</t>
  </si>
  <si>
    <t>Содержание электрохозяйства</t>
  </si>
  <si>
    <t>арендная плата за землю под ВЛ, ЛЭП</t>
  </si>
  <si>
    <t>материалы для ремонта линий</t>
  </si>
  <si>
    <t>э/э на наружное освещение поселка</t>
  </si>
  <si>
    <t>Лампы ДРЛ</t>
  </si>
  <si>
    <t>Итого</t>
  </si>
  <si>
    <t>Содержание общего имущества</t>
  </si>
  <si>
    <t xml:space="preserve">аренда помещения и электроэнергия Правления ТСН "Молодежное" </t>
  </si>
  <si>
    <t>арендная плата за ЗУ Школьная 35 "А"-2</t>
  </si>
  <si>
    <t>арендная плата за ЗУ, выделенного для обмена с Корольковым А.Н. (выделено из ЗУ ДП)</t>
  </si>
  <si>
    <t>Взносы в фонды на ЗП 30,2%</t>
  </si>
  <si>
    <t>Госпошлина (судебная, регистрация имущества)</t>
  </si>
  <si>
    <t>ГСМ и содержание а/м</t>
  </si>
  <si>
    <t>заработная плата по штатному расписанию</t>
  </si>
  <si>
    <t>земельный налог</t>
  </si>
  <si>
    <t>ИТС, программное обеспечение</t>
  </si>
  <si>
    <t>канцелярские расходы</t>
  </si>
  <si>
    <t>налог УСНО</t>
  </si>
  <si>
    <t>обработка от клещей, горностаевой моли стадиона, детской и спортивной площадок, остановочных пунктов</t>
  </si>
  <si>
    <t>обслуживание ККМ (ОФД)</t>
  </si>
  <si>
    <t>обкашивание мест общего пользования (стадион, детская площадка, остановочные пункты)</t>
  </si>
  <si>
    <t>ОСАГО</t>
  </si>
  <si>
    <t xml:space="preserve">приобретение оборудования и инвентаря </t>
  </si>
  <si>
    <t>приобретение ручного инструмента и спецодежды</t>
  </si>
  <si>
    <t>почтовые, почтовые судебные</t>
  </si>
  <si>
    <t>стационарные телефоны, интернет, сотовая связь, обзвон должников</t>
  </si>
  <si>
    <t>025</t>
  </si>
  <si>
    <t>сайт, работа личных кабинетов (обслуживание, оплата платформы и пр)</t>
  </si>
  <si>
    <t>026</t>
  </si>
  <si>
    <t>транспортный налог</t>
  </si>
  <si>
    <t>027</t>
  </si>
  <si>
    <t>техобслуживание ПК и расходные материалы для ПК</t>
  </si>
  <si>
    <t>028</t>
  </si>
  <si>
    <t>услуги банка</t>
  </si>
  <si>
    <t>029</t>
  </si>
  <si>
    <t>услуги регионального оператора по обращению с ТКО ( здание КПП)</t>
  </si>
  <si>
    <t>030</t>
  </si>
  <si>
    <t>юридические услуги</t>
  </si>
  <si>
    <t>031</t>
  </si>
  <si>
    <t>юридические услуги, связанные с взысканием задолженности по взносам</t>
  </si>
  <si>
    <t>032</t>
  </si>
  <si>
    <t>хознужды</t>
  </si>
  <si>
    <t>033</t>
  </si>
  <si>
    <t>Итого:</t>
  </si>
  <si>
    <t>Проведение собрания</t>
  </si>
  <si>
    <t>034</t>
  </si>
  <si>
    <t xml:space="preserve">видеосъемка собрания </t>
  </si>
  <si>
    <t>035</t>
  </si>
  <si>
    <t>внесение изменений</t>
  </si>
  <si>
    <t>036</t>
  </si>
  <si>
    <t>почтовые расходы (рассылка уведомлений о проведении собрания и рассылка бюллетеней)</t>
  </si>
  <si>
    <t>037</t>
  </si>
  <si>
    <t>изготовление баннера и растяжки о проведении собрания, крепление баннера</t>
  </si>
  <si>
    <t>038</t>
  </si>
  <si>
    <t>типографские расходы</t>
  </si>
  <si>
    <t>039</t>
  </si>
  <si>
    <t>Итого собрание</t>
  </si>
  <si>
    <t>Содержание стадиона и детской площадки</t>
  </si>
  <si>
    <t>040</t>
  </si>
  <si>
    <t xml:space="preserve">арендная плата за землю под стадион </t>
  </si>
  <si>
    <t>041</t>
  </si>
  <si>
    <t>арендная плата за землю под детской площадкой</t>
  </si>
  <si>
    <t>042</t>
  </si>
  <si>
    <t>работы по благоустройству (ремонт трибун, горок)</t>
  </si>
  <si>
    <t>043</t>
  </si>
  <si>
    <t>непредвиденные расходы</t>
  </si>
  <si>
    <t>044</t>
  </si>
  <si>
    <t>прочие непредвиденные расходы</t>
  </si>
  <si>
    <t>045</t>
  </si>
  <si>
    <t>Итого непредвиденные расходы</t>
  </si>
  <si>
    <t>046</t>
  </si>
  <si>
    <t>Всего расходов по разделу 1:</t>
  </si>
  <si>
    <t>Раздел 2. Водоснабжение поселка</t>
  </si>
  <si>
    <t>047</t>
  </si>
  <si>
    <t>Анализы воды</t>
  </si>
  <si>
    <t>048</t>
  </si>
  <si>
    <t>арендная плата за землю под объектами водоснабжения</t>
  </si>
  <si>
    <t>049</t>
  </si>
  <si>
    <t>Водный налог</t>
  </si>
  <si>
    <t>050</t>
  </si>
  <si>
    <t>взносы с ФОТ (2 сантехника, 1 сварщик)</t>
  </si>
  <si>
    <t>051</t>
  </si>
  <si>
    <t>вывоз растительного мусора на полигон с территории ВНБ</t>
  </si>
  <si>
    <t>052</t>
  </si>
  <si>
    <t>Дератизация и дезинсекция</t>
  </si>
  <si>
    <t>053</t>
  </si>
  <si>
    <t>Оплата труда  (2 сантехника, 1 сварщик)</t>
  </si>
  <si>
    <t>054</t>
  </si>
  <si>
    <t>охранная сигнализация ВНБ и скважин 12 мес*6 000,00</t>
  </si>
  <si>
    <t>055</t>
  </si>
  <si>
    <t>приобретение материлов для обслуживания сетей</t>
  </si>
  <si>
    <t>056</t>
  </si>
  <si>
    <t>Ремонт, обслуживание водозабора "Молодежный-551",   утепление трубы на башне Садовая 84, утепление помещения скважины Садовая 84</t>
  </si>
  <si>
    <t>057</t>
  </si>
  <si>
    <t>ремонт, обслуживание колодцев (чистка колодцев, откачка, илосос)</t>
  </si>
  <si>
    <t>058</t>
  </si>
  <si>
    <t>Системы управления глуб насосами</t>
  </si>
  <si>
    <t>059</t>
  </si>
  <si>
    <t>Устранение аварийных ситуаций</t>
  </si>
  <si>
    <t>060</t>
  </si>
  <si>
    <t>Электроэнергия на здание ВНС-1, ВНС-2</t>
  </si>
  <si>
    <t>061</t>
  </si>
  <si>
    <t>Итого по разделу 2:</t>
  </si>
  <si>
    <t>Раздел 3. Содержание автомобильных проездов, содержание КПП, периметр поселка</t>
  </si>
  <si>
    <t>Проезды, периметр поселка</t>
  </si>
  <si>
    <t>062</t>
  </si>
  <si>
    <t>баннер о закрытии дорог</t>
  </si>
  <si>
    <t>063</t>
  </si>
  <si>
    <t>доставка скальника фракция 40-70 для устройства дренажа</t>
  </si>
  <si>
    <t>064</t>
  </si>
  <si>
    <t>расчистка дорог от снега и грязи, подсыпка дорог</t>
  </si>
  <si>
    <t>065</t>
  </si>
  <si>
    <t>установка, замена, ремонт дорожных знаков, благоустройчтво остановой общественного транспорта (устройство карманов, установка павильона)</t>
  </si>
  <si>
    <t>066</t>
  </si>
  <si>
    <t>ямочный ремонт (БЦМ) 6*160000</t>
  </si>
  <si>
    <t>067</t>
  </si>
  <si>
    <t>Содержание КПП</t>
  </si>
  <si>
    <t>068</t>
  </si>
  <si>
    <t>аренда видеооборудования, услуга видеонаблюдения, выделенная линия интернета для камер наблюдения</t>
  </si>
  <si>
    <t>069</t>
  </si>
  <si>
    <t>работа КПП, тревожная кнопка в кассе</t>
  </si>
  <si>
    <t>070</t>
  </si>
  <si>
    <t>ТО пропускной системы</t>
  </si>
  <si>
    <t>071</t>
  </si>
  <si>
    <t>телефон, интернет, сотовая связь (для работы шлагбаумов)</t>
  </si>
  <si>
    <t>072</t>
  </si>
  <si>
    <t>электроэнергия на здание КПП</t>
  </si>
  <si>
    <t>073</t>
  </si>
  <si>
    <t>074</t>
  </si>
  <si>
    <t>Всего по разделу 3:</t>
  </si>
  <si>
    <t>075</t>
  </si>
  <si>
    <t>Всего расходов по  смете на содержание и текущий ремонт общего имущества ТСН "Молодежное" :</t>
  </si>
  <si>
    <t>076</t>
  </si>
  <si>
    <t xml:space="preserve">в том числе: расходы, оплачиваемые собственниками, не оплатившими вступительные и целевые взносы </t>
  </si>
  <si>
    <t>077</t>
  </si>
  <si>
    <t>Доход, получаемый за счет имущества ТСН, созданного на вступительные и целевые взносы, уплаченные собственниками (строка 015 графа 4  Приходно-расходной сметы+строка 019 графа 4 Приходно-расходной сметы)</t>
  </si>
  <si>
    <t>078</t>
  </si>
  <si>
    <t>Расходы за минусом доходов от имущества и расходов, оплачиваемых собственниками, не оплатившими вступительные и целевые взносы, долгов по членским взносам прошлых лет: (строка 075-строка 076-строка 077-строка 009 гр 4 приходно-расходной сметы)</t>
  </si>
  <si>
    <t>ИТОГО:</t>
  </si>
  <si>
    <t>079</t>
  </si>
  <si>
    <t xml:space="preserve">1. Сумма  расходов на содержание общего имущества </t>
  </si>
  <si>
    <t>080</t>
  </si>
  <si>
    <t>2. Плата на содержание общего имущества, уплачиваемого собственниками (членами и нечленами ТСН), не оплатившими вступительные и целевые взносы: равен сумме расходов на содержание общего имущества,  приходящейся на 1 домовладение-строка 075 графа 4</t>
  </si>
  <si>
    <t>081</t>
  </si>
  <si>
    <t>3. Размер членского взноса, уплачиваемого собственниками, оплатившими вступительные и целевые взносы: равен (сумма расходов на содержание общего имущества, рассчитааяой как разность между "Всего расходов по  смете на содержание и текущий ремонт общего имущества ТСН "Молодежного" (строка075 графа 3) , расходами, оплачиваемыми собственниками, не оплатившими вступительные и целевые взносы (строка 076 графа 3), доходами, получаемыми за счет имущества ТСН, созданного на вступительные и целевые взносы, уплаченными собственниками (строка 077 графа 3), членскими взносами прошлых лет (стр 009 гр 4 приходно-расходной сметы)):количество долей членов ТСН</t>
  </si>
  <si>
    <t>082</t>
  </si>
  <si>
    <t xml:space="preserve">4. Плата на содержание общего имущества для собственников, не являющихся членами ТСН "Молодежное", проживающих за границей общего участка, подключенных к системам электро- и водоснабжения, являющихся собственностью ТСН "Молодежное": рассчитывается как сумма расходов на одно домовладение по разделам "Содержание электрохозяйства" (строка 009 графа 4), "Водоснабжение" (строка 061 графа 4), накладных расходов в размере 15% от суммы "Содержание электрохозяйства" и "Водоснабжение". </t>
  </si>
  <si>
    <t>083</t>
  </si>
  <si>
    <t>5.  Плата на содержание общего имущества для собственников, не являющихся членами ТСН "Молодежное", проживающих за границей общего участка, подключенных к системе электроснабжения , являющейся собственностью ТСН "Молодежное": рассчитывается как сумма расходов на одно домовладение по разделу "Содержание электрохозяйства" (строка 009 графа 4), , накладных расходов в размере 15% от суммы "Содержание электрохозяйства"</t>
  </si>
  <si>
    <t>084</t>
  </si>
  <si>
    <t>6. Плата на содержание общего имущества для собственников, не являющихся членами ТСН "Молодежное", проживающих в границах ТСН "Молодежного", не подключенных к системе водоснабения ТСН "Молодежного". Рассчитывается как разность между суммой расходов на содержание общего имущества, приходящейся на одно домовладение (строка 077 графа 4) и суммой расходов, приходящейся на одно домовладение по разделу "Водоснабжение" (строка 061 графа 4)</t>
  </si>
  <si>
    <t>СПРАВОЧНО*</t>
  </si>
  <si>
    <t>количество домовладений</t>
  </si>
  <si>
    <t>Всего домовладений:</t>
  </si>
  <si>
    <t>Членов (долей) ТСН, всего: (01.102024)</t>
  </si>
  <si>
    <t>Нечленов ТСН, всего:</t>
  </si>
  <si>
    <t>Нечленов ТСН, подключенных только к э/сетям</t>
  </si>
  <si>
    <t>Нечленов ТСН, подключенных только к э/сетям и воде</t>
  </si>
  <si>
    <t>Нечленов ТСН, имеющих собственные скважины</t>
  </si>
  <si>
    <t>Нечленов ТСН, пользующихся всей инфраструктурой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</si>
</sst>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0"/>
  </numFmts>
  <fonts count="3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6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6"/>
      <name val="Calibri"/>
      <charset val="134"/>
      <scheme val="minor"/>
    </font>
    <font>
      <b/>
      <sz val="16"/>
      <name val="Calibri"/>
      <charset val="204"/>
      <scheme val="minor"/>
    </font>
    <font>
      <b/>
      <sz val="14"/>
      <name val="Calibri"/>
      <charset val="134"/>
      <scheme val="minor"/>
    </font>
    <font>
      <b/>
      <sz val="16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6"/>
      <color theme="1"/>
      <name val="Calibri"/>
      <charset val="204"/>
      <scheme val="minor"/>
    </font>
    <font>
      <sz val="16"/>
      <name val="Calibri"/>
      <charset val="204"/>
      <scheme val="minor"/>
    </font>
    <font>
      <sz val="14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9" applyNumberFormat="0" applyAlignment="0" applyProtection="0">
      <alignment vertical="center"/>
    </xf>
    <xf numFmtId="0" fontId="29" fillId="5" borderId="30" applyNumberFormat="0" applyAlignment="0" applyProtection="0">
      <alignment vertical="center"/>
    </xf>
    <xf numFmtId="0" fontId="30" fillId="5" borderId="29" applyNumberFormat="0" applyAlignment="0" applyProtection="0">
      <alignment vertical="center"/>
    </xf>
    <xf numFmtId="0" fontId="31" fillId="6" borderId="31" applyNumberFormat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2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right"/>
    </xf>
    <xf numFmtId="0" fontId="2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49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5" xfId="0" applyNumberFormat="1" applyFont="1" applyBorder="1"/>
    <xf numFmtId="0" fontId="4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8" xfId="0" applyNumberFormat="1" applyFont="1" applyBorder="1"/>
    <xf numFmtId="0" fontId="4" fillId="0" borderId="9" xfId="0" applyFont="1" applyBorder="1" applyAlignment="1">
      <alignment horizontal="left"/>
    </xf>
    <xf numFmtId="180" fontId="8" fillId="0" borderId="10" xfId="0" applyNumberFormat="1" applyFont="1" applyBorder="1" applyAlignment="1">
      <alignment horizontal="right"/>
    </xf>
    <xf numFmtId="180" fontId="2" fillId="0" borderId="8" xfId="0" applyNumberFormat="1" applyFont="1" applyBorder="1"/>
    <xf numFmtId="49" fontId="4" fillId="0" borderId="11" xfId="0" applyNumberFormat="1" applyFont="1" applyBorder="1"/>
    <xf numFmtId="0" fontId="9" fillId="0" borderId="12" xfId="0" applyFont="1" applyBorder="1" applyAlignment="1">
      <alignment horizontal="center"/>
    </xf>
    <xf numFmtId="180" fontId="10" fillId="0" borderId="13" xfId="0" applyNumberFormat="1" applyFont="1" applyBorder="1" applyAlignment="1">
      <alignment horizontal="right"/>
    </xf>
    <xf numFmtId="180" fontId="2" fillId="0" borderId="11" xfId="0" applyNumberFormat="1" applyFont="1" applyBorder="1"/>
    <xf numFmtId="49" fontId="3" fillId="0" borderId="11" xfId="0" applyNumberFormat="1" applyFont="1" applyBorder="1"/>
    <xf numFmtId="0" fontId="11" fillId="0" borderId="12" xfId="0" applyFont="1" applyBorder="1"/>
    <xf numFmtId="0" fontId="0" fillId="0" borderId="0" xfId="0" applyAlignment="1">
      <alignment wrapText="1"/>
    </xf>
    <xf numFmtId="9" fontId="0" fillId="0" borderId="0" xfId="0" applyNumberFormat="1"/>
    <xf numFmtId="0" fontId="9" fillId="0" borderId="12" xfId="0" applyFont="1" applyBorder="1"/>
    <xf numFmtId="180" fontId="7" fillId="0" borderId="13" xfId="0" applyNumberFormat="1" applyFont="1" applyBorder="1" applyAlignment="1">
      <alignment horizontal="right"/>
    </xf>
    <xf numFmtId="49" fontId="4" fillId="0" borderId="14" xfId="0" applyNumberFormat="1" applyFont="1" applyBorder="1"/>
    <xf numFmtId="0" fontId="4" fillId="0" borderId="9" xfId="0" applyFont="1" applyBorder="1" applyAlignment="1">
      <alignment horizontal="center"/>
    </xf>
    <xf numFmtId="180" fontId="8" fillId="0" borderId="15" xfId="0" applyNumberFormat="1" applyFont="1" applyBorder="1" applyAlignment="1">
      <alignment horizontal="right"/>
    </xf>
    <xf numFmtId="0" fontId="12" fillId="0" borderId="12" xfId="0" applyFont="1" applyBorder="1" applyAlignment="1">
      <alignment horizontal="left"/>
    </xf>
    <xf numFmtId="180" fontId="0" fillId="0" borderId="0" xfId="0" applyNumberFormat="1"/>
    <xf numFmtId="0" fontId="11" fillId="0" borderId="12" xfId="0" applyFont="1" applyBorder="1" applyAlignment="1">
      <alignment wrapText="1"/>
    </xf>
    <xf numFmtId="49" fontId="3" fillId="0" borderId="16" xfId="0" applyNumberFormat="1" applyFont="1" applyBorder="1"/>
    <xf numFmtId="0" fontId="11" fillId="0" borderId="17" xfId="0" applyFont="1" applyBorder="1"/>
    <xf numFmtId="49" fontId="3" fillId="0" borderId="18" xfId="0" applyNumberFormat="1" applyFont="1" applyBorder="1"/>
    <xf numFmtId="0" fontId="11" fillId="0" borderId="18" xfId="0" applyFont="1" applyFill="1" applyBorder="1" applyAlignment="1">
      <alignment wrapText="1"/>
    </xf>
    <xf numFmtId="180" fontId="10" fillId="0" borderId="12" xfId="0" applyNumberFormat="1" applyFont="1" applyBorder="1" applyAlignment="1">
      <alignment horizontal="right"/>
    </xf>
    <xf numFmtId="49" fontId="3" fillId="0" borderId="14" xfId="0" applyNumberFormat="1" applyFont="1" applyBorder="1"/>
    <xf numFmtId="0" fontId="11" fillId="0" borderId="9" xfId="0" applyFont="1" applyBorder="1"/>
    <xf numFmtId="0" fontId="9" fillId="0" borderId="9" xfId="0" applyFont="1" applyBorder="1"/>
    <xf numFmtId="180" fontId="7" fillId="0" borderId="15" xfId="0" applyNumberFormat="1" applyFont="1" applyBorder="1" applyAlignment="1">
      <alignment horizontal="right"/>
    </xf>
    <xf numFmtId="180" fontId="7" fillId="2" borderId="15" xfId="0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left" wrapText="1"/>
    </xf>
    <xf numFmtId="0" fontId="9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10" fillId="0" borderId="12" xfId="0" applyFont="1" applyBorder="1"/>
    <xf numFmtId="180" fontId="7" fillId="2" borderId="13" xfId="0" applyNumberFormat="1" applyFont="1" applyFill="1" applyBorder="1" applyAlignment="1">
      <alignment horizontal="right"/>
    </xf>
    <xf numFmtId="49" fontId="4" fillId="0" borderId="19" xfId="0" applyNumberFormat="1" applyFont="1" applyBorder="1"/>
    <xf numFmtId="0" fontId="9" fillId="0" borderId="17" xfId="0" applyFont="1" applyBorder="1" applyAlignment="1">
      <alignment horizontal="left" wrapText="1"/>
    </xf>
    <xf numFmtId="180" fontId="7" fillId="2" borderId="20" xfId="0" applyNumberFormat="1" applyFont="1" applyFill="1" applyBorder="1" applyAlignment="1">
      <alignment horizontal="right"/>
    </xf>
    <xf numFmtId="0" fontId="9" fillId="0" borderId="17" xfId="0" applyFont="1" applyBorder="1" applyAlignment="1">
      <alignment horizontal="left"/>
    </xf>
    <xf numFmtId="0" fontId="9" fillId="0" borderId="21" xfId="0" applyFont="1" applyBorder="1" applyAlignment="1">
      <alignment horizontal="left" wrapText="1"/>
    </xf>
    <xf numFmtId="180" fontId="2" fillId="0" borderId="16" xfId="0" applyNumberFormat="1" applyFont="1" applyBorder="1"/>
    <xf numFmtId="49" fontId="4" fillId="0" borderId="22" xfId="0" applyNumberFormat="1" applyFont="1" applyBorder="1"/>
    <xf numFmtId="0" fontId="9" fillId="0" borderId="23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180" fontId="7" fillId="2" borderId="19" xfId="0" applyNumberFormat="1" applyFont="1" applyFill="1" applyBorder="1" applyAlignment="1">
      <alignment horizontal="right"/>
    </xf>
    <xf numFmtId="180" fontId="2" fillId="0" borderId="19" xfId="0" applyNumberFormat="1" applyFont="1" applyBorder="1"/>
    <xf numFmtId="49" fontId="4" fillId="0" borderId="0" xfId="0" applyNumberFormat="1" applyFont="1" applyBorder="1"/>
    <xf numFmtId="0" fontId="9" fillId="0" borderId="0" xfId="0" applyFont="1" applyBorder="1" applyAlignment="1">
      <alignment horizontal="left" wrapText="1"/>
    </xf>
    <xf numFmtId="180" fontId="7" fillId="2" borderId="0" xfId="0" applyNumberFormat="1" applyFont="1" applyFill="1" applyBorder="1" applyAlignment="1">
      <alignment horizontal="right"/>
    </xf>
    <xf numFmtId="180" fontId="2" fillId="0" borderId="0" xfId="0" applyNumberFormat="1" applyFont="1" applyBorder="1"/>
    <xf numFmtId="49" fontId="4" fillId="0" borderId="0" xfId="0" applyNumberFormat="1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2" fontId="7" fillId="0" borderId="19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13" fillId="0" borderId="19" xfId="0" applyFont="1" applyBorder="1"/>
    <xf numFmtId="181" fontId="14" fillId="0" borderId="19" xfId="0" applyNumberFormat="1" applyFont="1" applyBorder="1" applyAlignment="1">
      <alignment horizontal="right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15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13" fillId="0" borderId="0" xfId="0" applyFont="1" applyBorder="1"/>
    <xf numFmtId="181" fontId="13" fillId="0" borderId="0" xfId="0" applyNumberFormat="1" applyFont="1" applyBorder="1"/>
    <xf numFmtId="0" fontId="13" fillId="0" borderId="2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6" fillId="0" borderId="19" xfId="0" applyFont="1" applyBorder="1" applyAlignment="1">
      <alignment horizontal="center" wrapText="1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3" fillId="0" borderId="19" xfId="0" applyFont="1" applyBorder="1"/>
    <xf numFmtId="0" fontId="3" fillId="0" borderId="19" xfId="0" applyFont="1" applyBorder="1" applyAlignment="1">
      <alignment wrapText="1"/>
    </xf>
    <xf numFmtId="49" fontId="3" fillId="0" borderId="19" xfId="0" applyNumberFormat="1" applyFont="1" applyBorder="1"/>
    <xf numFmtId="0" fontId="17" fillId="0" borderId="19" xfId="0" applyFont="1" applyBorder="1"/>
    <xf numFmtId="180" fontId="17" fillId="0" borderId="19" xfId="0" applyNumberFormat="1" applyFont="1" applyBorder="1" applyAlignment="1">
      <alignment horizontal="center"/>
    </xf>
    <xf numFmtId="0" fontId="0" fillId="0" borderId="19" xfId="0" applyBorder="1"/>
    <xf numFmtId="0" fontId="3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9" fontId="17" fillId="0" borderId="19" xfId="0" applyNumberFormat="1" applyFont="1" applyBorder="1" applyAlignment="1">
      <alignment horizontal="left"/>
    </xf>
    <xf numFmtId="180" fontId="13" fillId="0" borderId="19" xfId="0" applyNumberFormat="1" applyFont="1" applyBorder="1" applyAlignment="1">
      <alignment horizontal="center"/>
    </xf>
    <xf numFmtId="0" fontId="4" fillId="0" borderId="19" xfId="0" applyFont="1" applyBorder="1"/>
    <xf numFmtId="49" fontId="17" fillId="0" borderId="19" xfId="0" applyNumberFormat="1" applyFont="1" applyBorder="1"/>
    <xf numFmtId="180" fontId="6" fillId="0" borderId="19" xfId="0" applyNumberFormat="1" applyFont="1" applyBorder="1" applyAlignment="1">
      <alignment horizontal="center"/>
    </xf>
    <xf numFmtId="0" fontId="12" fillId="0" borderId="19" xfId="0" applyFont="1" applyBorder="1"/>
    <xf numFmtId="180" fontId="18" fillId="0" borderId="19" xfId="0" applyNumberFormat="1" applyFont="1" applyBorder="1" applyAlignment="1">
      <alignment horizontal="center"/>
    </xf>
    <xf numFmtId="0" fontId="12" fillId="0" borderId="19" xfId="0" applyFont="1" applyBorder="1" applyAlignment="1">
      <alignment wrapText="1"/>
    </xf>
    <xf numFmtId="49" fontId="17" fillId="0" borderId="19" xfId="0" applyNumberFormat="1" applyFont="1" applyBorder="1" applyAlignment="1">
      <alignment wrapText="1"/>
    </xf>
    <xf numFmtId="0" fontId="2" fillId="0" borderId="19" xfId="0" applyFont="1" applyBorder="1"/>
    <xf numFmtId="0" fontId="0" fillId="0" borderId="0" xfId="0" applyNumberFormat="1"/>
    <xf numFmtId="49" fontId="12" fillId="0" borderId="19" xfId="0" applyNumberFormat="1" applyFont="1" applyBorder="1"/>
    <xf numFmtId="0" fontId="19" fillId="0" borderId="19" xfId="0" applyFont="1" applyBorder="1"/>
    <xf numFmtId="180" fontId="5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wrapText="1"/>
    </xf>
    <xf numFmtId="180" fontId="4" fillId="0" borderId="19" xfId="0" applyNumberFormat="1" applyFont="1" applyBorder="1" applyAlignment="1">
      <alignment horizontal="center"/>
    </xf>
    <xf numFmtId="180" fontId="13" fillId="0" borderId="0" xfId="0" applyNumberFormat="1" applyFont="1"/>
    <xf numFmtId="0" fontId="4" fillId="0" borderId="19" xfId="0" applyFont="1" applyBorder="1" applyAlignment="1">
      <alignment horizontal="left"/>
    </xf>
    <xf numFmtId="181" fontId="4" fillId="0" borderId="19" xfId="0" applyNumberFormat="1" applyFont="1" applyBorder="1"/>
    <xf numFmtId="181" fontId="4" fillId="0" borderId="19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81" fontId="3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topLeftCell="A16" workbookViewId="0">
      <selection activeCell="F32" sqref="F32"/>
    </sheetView>
  </sheetViews>
  <sheetFormatPr defaultColWidth="9" defaultRowHeight="21" outlineLevelCol="5"/>
  <cols>
    <col min="2" max="2" width="110" customWidth="1"/>
    <col min="3" max="3" width="17.8571428571429" customWidth="1"/>
    <col min="4" max="4" width="18.8571428571429" customWidth="1"/>
    <col min="5" max="5" width="22.4285714285714" style="79" customWidth="1"/>
    <col min="6" max="6" width="15.4285714285714" customWidth="1"/>
  </cols>
  <sheetData>
    <row r="1" ht="14.25" customHeight="1" spans="1:4">
      <c r="A1" s="81"/>
      <c r="B1" s="81"/>
      <c r="C1" s="81"/>
      <c r="D1" s="81"/>
    </row>
    <row r="2" s="1" customFormat="1" ht="60.75" customHeight="1" spans="1:5">
      <c r="A2" s="6" t="s">
        <v>0</v>
      </c>
      <c r="B2" s="6"/>
      <c r="C2" s="6"/>
      <c r="D2" s="6"/>
      <c r="E2" s="6"/>
    </row>
    <row r="3" spans="1:4">
      <c r="A3" s="81"/>
      <c r="B3" s="82"/>
      <c r="C3" s="83"/>
      <c r="D3" s="83"/>
    </row>
    <row r="4" spans="1:4">
      <c r="A4" s="81"/>
      <c r="B4" s="82"/>
      <c r="C4" s="83"/>
      <c r="D4" s="83"/>
    </row>
    <row r="5" spans="1:4">
      <c r="A5" s="81"/>
      <c r="B5" s="84"/>
      <c r="C5" s="84"/>
      <c r="D5" s="84"/>
    </row>
    <row r="6" spans="1:4">
      <c r="A6" s="85"/>
      <c r="B6" s="86"/>
      <c r="C6" s="85"/>
      <c r="D6" s="87"/>
    </row>
    <row r="7" s="77" customFormat="1" customHeight="1" spans="1:5">
      <c r="A7" s="88"/>
      <c r="B7" s="89" t="s">
        <v>1</v>
      </c>
      <c r="C7" s="89" t="s">
        <v>2</v>
      </c>
      <c r="D7" s="90" t="s">
        <v>3</v>
      </c>
      <c r="E7" s="90" t="s">
        <v>4</v>
      </c>
    </row>
    <row r="8" s="77" customFormat="1" customHeight="1" spans="1:5">
      <c r="A8" s="91"/>
      <c r="B8" s="89"/>
      <c r="C8" s="89"/>
      <c r="D8" s="90"/>
      <c r="E8" s="90"/>
    </row>
    <row r="9" s="77" customFormat="1" ht="96" customHeight="1" spans="1:5">
      <c r="A9" s="92"/>
      <c r="B9" s="89"/>
      <c r="C9" s="89"/>
      <c r="D9" s="90"/>
      <c r="E9" s="90"/>
    </row>
    <row r="10" s="77" customFormat="1" ht="26.25" customHeight="1" spans="1:5">
      <c r="A10" s="89"/>
      <c r="B10" s="89">
        <v>1</v>
      </c>
      <c r="C10" s="89">
        <v>2</v>
      </c>
      <c r="D10" s="90">
        <v>3</v>
      </c>
      <c r="E10" s="90">
        <v>4</v>
      </c>
    </row>
    <row r="11" ht="42" spans="1:5">
      <c r="A11" s="93"/>
      <c r="B11" s="94" t="s">
        <v>5</v>
      </c>
      <c r="C11" s="95" t="s">
        <v>6</v>
      </c>
      <c r="D11" s="96">
        <v>619.5</v>
      </c>
      <c r="E11" s="97">
        <v>28000</v>
      </c>
    </row>
    <row r="12" ht="63" spans="1:5">
      <c r="A12" s="98"/>
      <c r="B12" s="94" t="s">
        <v>7</v>
      </c>
      <c r="C12" s="95" t="s">
        <v>8</v>
      </c>
      <c r="D12" s="96">
        <v>50</v>
      </c>
      <c r="E12" s="97">
        <f>'Финансово-экономич обоснование'!D95</f>
        <v>34464.8493342677</v>
      </c>
    </row>
    <row r="13" ht="63" spans="1:5">
      <c r="A13" s="93"/>
      <c r="B13" s="94" t="s">
        <v>9</v>
      </c>
      <c r="C13" s="95" t="s">
        <v>10</v>
      </c>
      <c r="D13" s="96">
        <v>10</v>
      </c>
      <c r="E13" s="97">
        <v>33893</v>
      </c>
    </row>
    <row r="14" ht="84" spans="1:5">
      <c r="A14" s="93"/>
      <c r="B14" s="94" t="s">
        <v>11</v>
      </c>
      <c r="C14" s="95" t="s">
        <v>12</v>
      </c>
      <c r="D14" s="96">
        <v>9</v>
      </c>
      <c r="E14" s="97">
        <v>13097</v>
      </c>
    </row>
    <row r="15" ht="84" spans="1:5">
      <c r="A15" s="93"/>
      <c r="B15" s="94" t="s">
        <v>13</v>
      </c>
      <c r="C15" s="95" t="s">
        <v>14</v>
      </c>
      <c r="D15" s="96">
        <v>21</v>
      </c>
      <c r="E15" s="97">
        <v>6598</v>
      </c>
    </row>
    <row r="16" s="1" customFormat="1" spans="1:5">
      <c r="A16" s="99"/>
      <c r="B16" s="100" t="s">
        <v>15</v>
      </c>
      <c r="C16" s="101"/>
      <c r="D16" s="100"/>
      <c r="E16" s="102"/>
    </row>
    <row r="17" s="1" customFormat="1" spans="1:5">
      <c r="A17" s="99"/>
      <c r="B17" s="100"/>
      <c r="C17" s="101"/>
      <c r="D17" s="100"/>
      <c r="E17" s="102"/>
    </row>
    <row r="18" spans="1:5">
      <c r="A18" s="93"/>
      <c r="B18" s="103" t="s">
        <v>16</v>
      </c>
      <c r="C18" s="104" t="s">
        <v>17</v>
      </c>
      <c r="D18" s="96">
        <v>619.5</v>
      </c>
      <c r="E18" s="105">
        <f>E19-E20</f>
        <v>17068705</v>
      </c>
    </row>
    <row r="19" spans="1:5">
      <c r="A19" s="93"/>
      <c r="B19" s="106" t="s">
        <v>18</v>
      </c>
      <c r="C19" s="104" t="s">
        <v>19</v>
      </c>
      <c r="D19" s="96">
        <v>619.5</v>
      </c>
      <c r="E19" s="107">
        <f>D19*E11</f>
        <v>17346000</v>
      </c>
    </row>
    <row r="20" spans="1:5">
      <c r="A20" s="93"/>
      <c r="B20" s="108" t="s">
        <v>20</v>
      </c>
      <c r="C20" s="109" t="s">
        <v>21</v>
      </c>
      <c r="D20" s="103"/>
      <c r="E20" s="107">
        <v>277295</v>
      </c>
    </row>
    <row r="21" spans="1:5">
      <c r="A21" s="93"/>
      <c r="B21" s="110" t="s">
        <v>22</v>
      </c>
      <c r="C21" s="104" t="s">
        <v>23</v>
      </c>
      <c r="D21" s="103"/>
      <c r="E21" s="105">
        <v>2065857</v>
      </c>
    </row>
    <row r="22" spans="1:6">
      <c r="A22" s="93"/>
      <c r="B22" s="72" t="s">
        <v>24</v>
      </c>
      <c r="C22" s="104" t="s">
        <v>25</v>
      </c>
      <c r="D22" s="103"/>
      <c r="E22" s="102">
        <v>2270117</v>
      </c>
      <c r="F22" s="111"/>
    </row>
    <row r="23" s="78" customFormat="1" spans="1:5">
      <c r="A23" s="106"/>
      <c r="B23" s="106" t="s">
        <v>26</v>
      </c>
      <c r="C23" s="112" t="s">
        <v>27</v>
      </c>
      <c r="D23" s="113">
        <v>50</v>
      </c>
      <c r="E23" s="107">
        <v>1689750</v>
      </c>
    </row>
    <row r="24" s="78" customFormat="1" spans="1:5">
      <c r="A24" s="106"/>
      <c r="B24" s="106" t="s">
        <v>28</v>
      </c>
      <c r="C24" s="112" t="s">
        <v>29</v>
      </c>
      <c r="D24" s="113">
        <v>11</v>
      </c>
      <c r="E24" s="107">
        <v>309386</v>
      </c>
    </row>
    <row r="25" s="78" customFormat="1" spans="1:5">
      <c r="A25" s="106"/>
      <c r="B25" s="106" t="s">
        <v>30</v>
      </c>
      <c r="C25" s="112" t="s">
        <v>31</v>
      </c>
      <c r="D25" s="113">
        <v>12</v>
      </c>
      <c r="E25" s="107">
        <v>148320</v>
      </c>
    </row>
    <row r="26" s="78" customFormat="1" spans="1:5">
      <c r="A26" s="106"/>
      <c r="B26" s="106" t="s">
        <v>32</v>
      </c>
      <c r="C26" s="112" t="s">
        <v>33</v>
      </c>
      <c r="D26" s="113">
        <v>21</v>
      </c>
      <c r="E26" s="107">
        <v>122661</v>
      </c>
    </row>
    <row r="27" spans="1:5">
      <c r="A27" s="93"/>
      <c r="B27" s="103" t="s">
        <v>34</v>
      </c>
      <c r="C27" s="104" t="s">
        <v>35</v>
      </c>
      <c r="D27" s="103"/>
      <c r="E27" s="102">
        <f>E28+E29+E30</f>
        <v>2785162.95</v>
      </c>
    </row>
    <row r="28" spans="1:5">
      <c r="A28" s="93"/>
      <c r="B28" s="103" t="s">
        <v>36</v>
      </c>
      <c r="C28" s="104" t="s">
        <v>37</v>
      </c>
      <c r="D28" s="103"/>
      <c r="E28" s="114">
        <v>2092462.95</v>
      </c>
    </row>
    <row r="29" spans="1:5">
      <c r="A29" s="93"/>
      <c r="B29" s="103" t="s">
        <v>38</v>
      </c>
      <c r="C29" s="104" t="s">
        <v>39</v>
      </c>
      <c r="D29" s="103"/>
      <c r="E29" s="114">
        <v>302940</v>
      </c>
    </row>
    <row r="30" spans="1:5">
      <c r="A30" s="93"/>
      <c r="B30" s="103" t="s">
        <v>40</v>
      </c>
      <c r="C30" s="104" t="s">
        <v>41</v>
      </c>
      <c r="D30" s="103"/>
      <c r="E30" s="114">
        <v>389760</v>
      </c>
    </row>
    <row r="31" ht="42" spans="1:5">
      <c r="A31" s="93"/>
      <c r="B31" s="115" t="s">
        <v>42</v>
      </c>
      <c r="C31" s="104" t="s">
        <v>43</v>
      </c>
      <c r="D31" s="103"/>
      <c r="E31" s="102">
        <v>123533</v>
      </c>
    </row>
    <row r="32" s="79" customFormat="1" spans="1:6">
      <c r="A32" s="103"/>
      <c r="B32" s="103" t="s">
        <v>44</v>
      </c>
      <c r="C32" s="104" t="s">
        <v>45</v>
      </c>
      <c r="D32" s="103"/>
      <c r="E32" s="116">
        <f>E18+E22+E27+E31+E21</f>
        <v>24313374.95</v>
      </c>
      <c r="F32" s="117"/>
    </row>
    <row r="33" s="80" customFormat="1" spans="1:5">
      <c r="A33" s="100"/>
      <c r="B33" s="100" t="s">
        <v>46</v>
      </c>
      <c r="C33" s="101"/>
      <c r="D33" s="100"/>
      <c r="E33" s="102"/>
    </row>
    <row r="34" s="80" customFormat="1" spans="1:5">
      <c r="A34" s="118" t="s">
        <v>47</v>
      </c>
      <c r="B34" s="118" t="s">
        <v>48</v>
      </c>
      <c r="C34" s="101" t="s">
        <v>49</v>
      </c>
      <c r="D34" s="100"/>
      <c r="E34" s="102">
        <f>'Финансово-экономич обоснование'!C59</f>
        <v>15219534</v>
      </c>
    </row>
    <row r="35" s="77" customFormat="1" spans="1:5">
      <c r="A35" s="118" t="s">
        <v>50</v>
      </c>
      <c r="B35" s="103" t="s">
        <v>51</v>
      </c>
      <c r="C35" s="104" t="s">
        <v>52</v>
      </c>
      <c r="D35" s="119"/>
      <c r="E35" s="102">
        <f>'Финансово-экономич обоснование'!C76</f>
        <v>4044536</v>
      </c>
    </row>
    <row r="36" s="77" customFormat="1" spans="1:5">
      <c r="A36" s="118" t="s">
        <v>53</v>
      </c>
      <c r="B36" s="103" t="s">
        <v>54</v>
      </c>
      <c r="C36" s="104" t="s">
        <v>55</v>
      </c>
      <c r="D36" s="119"/>
      <c r="E36" s="102">
        <f>'Финансово-экономич обоснование'!C93</f>
        <v>5326600</v>
      </c>
    </row>
    <row r="37" s="77" customFormat="1" spans="1:5">
      <c r="A37" s="103"/>
      <c r="B37" s="118" t="s">
        <v>56</v>
      </c>
      <c r="C37" s="101" t="s">
        <v>57</v>
      </c>
      <c r="D37" s="120"/>
      <c r="E37" s="116">
        <f>'Финансово-экономич обоснование'!C95</f>
        <v>24590670</v>
      </c>
    </row>
    <row r="38" s="77" customFormat="1" spans="1:5">
      <c r="A38" s="84"/>
      <c r="B38" s="121"/>
      <c r="C38" s="121"/>
      <c r="D38" s="121"/>
      <c r="E38" s="79"/>
    </row>
    <row r="39" spans="1:4">
      <c r="A39" s="81"/>
      <c r="B39" s="81"/>
      <c r="C39" s="81"/>
      <c r="D39" s="122"/>
    </row>
    <row r="40" spans="3:3">
      <c r="C40" s="36"/>
    </row>
  </sheetData>
  <mergeCells count="6">
    <mergeCell ref="A2:E2"/>
    <mergeCell ref="A7:A9"/>
    <mergeCell ref="B7:B9"/>
    <mergeCell ref="C7:C9"/>
    <mergeCell ref="D7:D9"/>
    <mergeCell ref="E7:E9"/>
  </mergeCells>
  <pageMargins left="0.7" right="0.7" top="0.75" bottom="0.75" header="0.3" footer="0.3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7"/>
  <sheetViews>
    <sheetView topLeftCell="A3" workbookViewId="0">
      <selection activeCell="L18" sqref="L18"/>
    </sheetView>
  </sheetViews>
  <sheetFormatPr defaultColWidth="9" defaultRowHeight="18.75" outlineLevelCol="4"/>
  <cols>
    <col min="1" max="1" width="12.4285714285714" style="2" customWidth="1"/>
    <col min="2" max="2" width="103.714285714286" customWidth="1"/>
    <col min="3" max="3" width="19.4285714285714" style="3" customWidth="1"/>
    <col min="4" max="4" width="19.7142857142857" style="4" customWidth="1"/>
    <col min="5" max="5" width="18.4285714285714" customWidth="1"/>
  </cols>
  <sheetData>
    <row r="1" ht="83.25" customHeight="1" spans="1:3">
      <c r="A1" s="5"/>
      <c r="B1" s="6" t="s">
        <v>58</v>
      </c>
      <c r="C1" s="7"/>
    </row>
    <row r="2" ht="76.5" customHeight="1" spans="1:4">
      <c r="A2" s="8" t="s">
        <v>59</v>
      </c>
      <c r="B2" s="9" t="s">
        <v>60</v>
      </c>
      <c r="C2" s="10" t="s">
        <v>61</v>
      </c>
      <c r="D2" s="11"/>
    </row>
    <row r="3" ht="73.5" customHeight="1" spans="1:4">
      <c r="A3" s="12"/>
      <c r="B3" s="13"/>
      <c r="C3" s="14" t="s">
        <v>62</v>
      </c>
      <c r="D3" s="15" t="s">
        <v>63</v>
      </c>
    </row>
    <row r="4" s="1" customFormat="1" customHeight="1" spans="1:4">
      <c r="A4" s="16"/>
      <c r="B4" s="17">
        <v>2</v>
      </c>
      <c r="C4" s="14">
        <v>3</v>
      </c>
      <c r="D4" s="15">
        <v>4</v>
      </c>
    </row>
    <row r="5" ht="21" spans="1:4">
      <c r="A5" s="18"/>
      <c r="B5" s="19" t="s">
        <v>64</v>
      </c>
      <c r="C5" s="20"/>
      <c r="D5" s="21"/>
    </row>
    <row r="6" ht="21" spans="1:4">
      <c r="A6" s="22"/>
      <c r="B6" s="23" t="s">
        <v>65</v>
      </c>
      <c r="C6" s="24"/>
      <c r="D6" s="25"/>
    </row>
    <row r="7" ht="21" spans="1:4">
      <c r="A7" s="26" t="s">
        <v>6</v>
      </c>
      <c r="B7" s="27" t="s">
        <v>66</v>
      </c>
      <c r="C7" s="24">
        <v>8107</v>
      </c>
      <c r="D7" s="25"/>
    </row>
    <row r="8" ht="21" spans="1:4">
      <c r="A8" s="26" t="s">
        <v>8</v>
      </c>
      <c r="B8" s="27" t="s">
        <v>67</v>
      </c>
      <c r="C8" s="24">
        <v>1915000</v>
      </c>
      <c r="D8" s="25"/>
    </row>
    <row r="9" ht="21" spans="1:5">
      <c r="A9" s="26" t="s">
        <v>10</v>
      </c>
      <c r="B9" s="27" t="s">
        <v>68</v>
      </c>
      <c r="C9" s="24">
        <v>1602000</v>
      </c>
      <c r="D9" s="25"/>
      <c r="E9" s="28"/>
    </row>
    <row r="10" ht="21" spans="1:5">
      <c r="A10" s="26" t="s">
        <v>12</v>
      </c>
      <c r="B10" s="27" t="s">
        <v>69</v>
      </c>
      <c r="C10" s="24">
        <v>98600</v>
      </c>
      <c r="D10" s="25"/>
      <c r="E10" s="29"/>
    </row>
    <row r="11" ht="21" spans="1:4">
      <c r="A11" s="22" t="s">
        <v>14</v>
      </c>
      <c r="B11" s="30" t="s">
        <v>70</v>
      </c>
      <c r="C11" s="31">
        <f>SUM(C7:C10)</f>
        <v>3623707</v>
      </c>
      <c r="D11" s="25">
        <f>C11/C108</f>
        <v>5078.77645409951</v>
      </c>
    </row>
    <row r="12" ht="21" spans="1:4">
      <c r="A12" s="32"/>
      <c r="B12" s="33"/>
      <c r="C12" s="34"/>
      <c r="D12" s="25"/>
    </row>
    <row r="13" ht="21" spans="1:4">
      <c r="A13" s="26"/>
      <c r="B13" s="23" t="s">
        <v>71</v>
      </c>
      <c r="C13" s="24"/>
      <c r="D13" s="25"/>
    </row>
    <row r="14" ht="21" spans="1:5">
      <c r="A14" s="26" t="s">
        <v>17</v>
      </c>
      <c r="B14" s="35" t="s">
        <v>72</v>
      </c>
      <c r="C14" s="24">
        <v>639900</v>
      </c>
      <c r="D14" s="25"/>
      <c r="E14" s="36"/>
    </row>
    <row r="15" ht="21" spans="1:4">
      <c r="A15" s="26" t="s">
        <v>19</v>
      </c>
      <c r="B15" s="27" t="s">
        <v>73</v>
      </c>
      <c r="C15" s="24">
        <v>6497</v>
      </c>
      <c r="D15" s="25"/>
    </row>
    <row r="16" ht="37.5" spans="1:4">
      <c r="A16" s="26" t="s">
        <v>21</v>
      </c>
      <c r="B16" s="37" t="s">
        <v>74</v>
      </c>
      <c r="C16" s="24">
        <v>1799</v>
      </c>
      <c r="D16" s="25"/>
    </row>
    <row r="17" ht="21" spans="1:5">
      <c r="A17" s="26" t="s">
        <v>23</v>
      </c>
      <c r="B17" s="27" t="s">
        <v>75</v>
      </c>
      <c r="C17" s="24">
        <v>1439994</v>
      </c>
      <c r="D17" s="25"/>
      <c r="E17" s="36"/>
    </row>
    <row r="18" ht="21" spans="1:5">
      <c r="A18" s="26" t="s">
        <v>25</v>
      </c>
      <c r="B18" s="27" t="s">
        <v>76</v>
      </c>
      <c r="C18" s="24">
        <v>150000</v>
      </c>
      <c r="D18" s="25"/>
      <c r="E18" s="28"/>
    </row>
    <row r="19" ht="21" spans="1:5">
      <c r="A19" s="26" t="s">
        <v>27</v>
      </c>
      <c r="B19" s="27" t="s">
        <v>77</v>
      </c>
      <c r="C19" s="24">
        <v>455000</v>
      </c>
      <c r="D19" s="25"/>
      <c r="E19" s="36"/>
    </row>
    <row r="20" ht="21" spans="1:5">
      <c r="A20" s="26" t="s">
        <v>29</v>
      </c>
      <c r="B20" s="27" t="s">
        <v>78</v>
      </c>
      <c r="C20" s="24">
        <v>4768192</v>
      </c>
      <c r="D20" s="25"/>
      <c r="E20" s="36"/>
    </row>
    <row r="21" ht="21" spans="1:4">
      <c r="A21" s="26" t="s">
        <v>31</v>
      </c>
      <c r="B21" s="27" t="s">
        <v>79</v>
      </c>
      <c r="C21" s="24">
        <v>28000</v>
      </c>
      <c r="D21" s="25"/>
    </row>
    <row r="22" ht="21" spans="1:5">
      <c r="A22" s="26" t="s">
        <v>33</v>
      </c>
      <c r="B22" s="27" t="s">
        <v>80</v>
      </c>
      <c r="C22" s="24">
        <v>60000</v>
      </c>
      <c r="D22" s="25"/>
      <c r="E22" s="36"/>
    </row>
    <row r="23" ht="21" spans="1:5">
      <c r="A23" s="26" t="s">
        <v>35</v>
      </c>
      <c r="B23" s="27" t="s">
        <v>81</v>
      </c>
      <c r="C23" s="24">
        <v>50000</v>
      </c>
      <c r="D23" s="25"/>
      <c r="E23" s="36"/>
    </row>
    <row r="24" ht="21" spans="1:4">
      <c r="A24" s="26" t="s">
        <v>37</v>
      </c>
      <c r="B24" s="27" t="s">
        <v>82</v>
      </c>
      <c r="C24" s="24">
        <v>120000</v>
      </c>
      <c r="D24" s="25"/>
    </row>
    <row r="25" ht="37.5" spans="1:4">
      <c r="A25" s="26" t="s">
        <v>39</v>
      </c>
      <c r="B25" s="37" t="s">
        <v>83</v>
      </c>
      <c r="C25" s="24">
        <v>62000</v>
      </c>
      <c r="D25" s="25"/>
    </row>
    <row r="26" ht="21" spans="1:5">
      <c r="A26" s="26" t="s">
        <v>41</v>
      </c>
      <c r="B26" s="27" t="s">
        <v>84</v>
      </c>
      <c r="C26" s="24">
        <v>28750</v>
      </c>
      <c r="D26" s="25"/>
      <c r="E26" s="36"/>
    </row>
    <row r="27" ht="37.5" spans="1:4">
      <c r="A27" s="26" t="s">
        <v>43</v>
      </c>
      <c r="B27" s="37" t="s">
        <v>85</v>
      </c>
      <c r="C27" s="24">
        <v>10000</v>
      </c>
      <c r="D27" s="25"/>
    </row>
    <row r="28" ht="21" spans="1:4">
      <c r="A28" s="26" t="s">
        <v>45</v>
      </c>
      <c r="B28" s="27" t="s">
        <v>86</v>
      </c>
      <c r="C28" s="24">
        <v>6000</v>
      </c>
      <c r="D28" s="25"/>
    </row>
    <row r="29" ht="21" spans="1:4">
      <c r="A29" s="26" t="s">
        <v>49</v>
      </c>
      <c r="B29" s="35" t="s">
        <v>87</v>
      </c>
      <c r="C29" s="24">
        <v>21600</v>
      </c>
      <c r="D29" s="25"/>
    </row>
    <row r="30" ht="21" spans="1:4">
      <c r="A30" s="26" t="s">
        <v>52</v>
      </c>
      <c r="B30" s="35" t="s">
        <v>88</v>
      </c>
      <c r="C30" s="24">
        <v>145000</v>
      </c>
      <c r="D30" s="25"/>
    </row>
    <row r="31" ht="21" spans="1:4">
      <c r="A31" s="26" t="s">
        <v>55</v>
      </c>
      <c r="B31" s="27" t="s">
        <v>89</v>
      </c>
      <c r="C31" s="24">
        <v>10000</v>
      </c>
      <c r="D31" s="25"/>
    </row>
    <row r="32" ht="21" spans="1:5">
      <c r="A32" s="26" t="s">
        <v>57</v>
      </c>
      <c r="B32" s="27" t="s">
        <v>90</v>
      </c>
      <c r="C32" s="24">
        <v>144000</v>
      </c>
      <c r="D32" s="25"/>
      <c r="E32" s="36"/>
    </row>
    <row r="33" ht="21" spans="1:5">
      <c r="A33" s="26" t="s">
        <v>91</v>
      </c>
      <c r="B33" s="27" t="s">
        <v>92</v>
      </c>
      <c r="C33" s="24">
        <v>150000</v>
      </c>
      <c r="D33" s="25"/>
      <c r="E33" s="36"/>
    </row>
    <row r="34" ht="21" spans="1:5">
      <c r="A34" s="26" t="s">
        <v>93</v>
      </c>
      <c r="B34" s="27" t="s">
        <v>94</v>
      </c>
      <c r="C34" s="24">
        <v>2670</v>
      </c>
      <c r="D34" s="25"/>
      <c r="E34" s="36"/>
    </row>
    <row r="35" ht="21" spans="1:5">
      <c r="A35" s="26" t="s">
        <v>95</v>
      </c>
      <c r="B35" s="27" t="s">
        <v>96</v>
      </c>
      <c r="C35" s="24">
        <v>15000</v>
      </c>
      <c r="D35" s="25"/>
      <c r="E35" s="36"/>
    </row>
    <row r="36" ht="21" spans="1:5">
      <c r="A36" s="26" t="s">
        <v>97</v>
      </c>
      <c r="B36" s="27" t="s">
        <v>98</v>
      </c>
      <c r="C36" s="24">
        <v>850000</v>
      </c>
      <c r="D36" s="25"/>
      <c r="E36" s="36"/>
    </row>
    <row r="37" ht="21" spans="1:4">
      <c r="A37" s="26" t="s">
        <v>99</v>
      </c>
      <c r="B37" s="37" t="s">
        <v>100</v>
      </c>
      <c r="C37" s="24">
        <v>10000</v>
      </c>
      <c r="D37" s="25"/>
    </row>
    <row r="38" ht="21" spans="1:5">
      <c r="A38" s="26" t="s">
        <v>101</v>
      </c>
      <c r="B38" s="27" t="s">
        <v>102</v>
      </c>
      <c r="C38" s="24">
        <v>516996</v>
      </c>
      <c r="D38" s="25"/>
      <c r="E38" s="36"/>
    </row>
    <row r="39" ht="21" spans="1:5">
      <c r="A39" s="26" t="s">
        <v>103</v>
      </c>
      <c r="B39" s="27" t="s">
        <v>104</v>
      </c>
      <c r="C39" s="24">
        <v>180000</v>
      </c>
      <c r="D39" s="25"/>
      <c r="E39" s="36"/>
    </row>
    <row r="40" ht="21" spans="1:5">
      <c r="A40" s="26" t="s">
        <v>105</v>
      </c>
      <c r="B40" s="27" t="s">
        <v>106</v>
      </c>
      <c r="C40" s="24">
        <v>125000</v>
      </c>
      <c r="D40" s="25"/>
      <c r="E40" s="36"/>
    </row>
    <row r="41" ht="21" spans="1:5">
      <c r="A41" s="22" t="s">
        <v>107</v>
      </c>
      <c r="B41" s="30" t="s">
        <v>108</v>
      </c>
      <c r="C41" s="31">
        <f>SUM(C14:C40)</f>
        <v>9996398</v>
      </c>
      <c r="D41" s="25"/>
      <c r="E41" s="36"/>
    </row>
    <row r="42" ht="21" spans="1:4">
      <c r="A42" s="26"/>
      <c r="B42" s="23" t="s">
        <v>109</v>
      </c>
      <c r="C42" s="24"/>
      <c r="D42" s="25"/>
    </row>
    <row r="43" ht="21" spans="1:4">
      <c r="A43" s="26" t="s">
        <v>110</v>
      </c>
      <c r="B43" s="27" t="s">
        <v>111</v>
      </c>
      <c r="C43" s="24">
        <v>32200</v>
      </c>
      <c r="D43" s="25"/>
    </row>
    <row r="44" ht="21.75" spans="1:4">
      <c r="A44" s="38" t="s">
        <v>112</v>
      </c>
      <c r="B44" s="39" t="s">
        <v>113</v>
      </c>
      <c r="C44" s="24">
        <v>2300</v>
      </c>
      <c r="D44" s="25"/>
    </row>
    <row r="45" ht="38.25" spans="1:4">
      <c r="A45" s="40" t="s">
        <v>114</v>
      </c>
      <c r="B45" s="41" t="s">
        <v>115</v>
      </c>
      <c r="C45" s="42">
        <v>10000</v>
      </c>
      <c r="D45" s="25"/>
    </row>
    <row r="46" ht="21" spans="1:4">
      <c r="A46" s="43" t="s">
        <v>116</v>
      </c>
      <c r="B46" s="44" t="s">
        <v>117</v>
      </c>
      <c r="C46" s="24">
        <v>15000</v>
      </c>
      <c r="D46" s="25"/>
    </row>
    <row r="47" ht="21" spans="1:4">
      <c r="A47" s="26" t="s">
        <v>118</v>
      </c>
      <c r="B47" s="27" t="s">
        <v>119</v>
      </c>
      <c r="C47" s="24">
        <v>23000</v>
      </c>
      <c r="D47" s="25"/>
    </row>
    <row r="48" ht="21" spans="1:4">
      <c r="A48" s="22" t="s">
        <v>120</v>
      </c>
      <c r="B48" s="30" t="s">
        <v>121</v>
      </c>
      <c r="C48" s="31">
        <f>SUM(C43:C47)</f>
        <v>82500</v>
      </c>
      <c r="D48" s="25"/>
    </row>
    <row r="49" ht="21" spans="1:4">
      <c r="A49" s="22"/>
      <c r="B49" s="23" t="s">
        <v>122</v>
      </c>
      <c r="C49" s="24"/>
      <c r="D49" s="25"/>
    </row>
    <row r="50" ht="21" spans="1:4">
      <c r="A50" s="26" t="s">
        <v>123</v>
      </c>
      <c r="B50" s="27" t="s">
        <v>124</v>
      </c>
      <c r="C50" s="24">
        <v>79933</v>
      </c>
      <c r="D50" s="25"/>
    </row>
    <row r="51" ht="21" spans="1:4">
      <c r="A51" s="26" t="s">
        <v>125</v>
      </c>
      <c r="B51" s="27" t="s">
        <v>126</v>
      </c>
      <c r="C51" s="24">
        <v>15686</v>
      </c>
      <c r="D51" s="25"/>
    </row>
    <row r="52" ht="21" spans="1:4">
      <c r="A52" s="26" t="s">
        <v>127</v>
      </c>
      <c r="B52" s="27" t="s">
        <v>128</v>
      </c>
      <c r="C52" s="24">
        <v>187310</v>
      </c>
      <c r="D52" s="25"/>
    </row>
    <row r="53" ht="21" spans="1:4">
      <c r="A53" s="22" t="s">
        <v>129</v>
      </c>
      <c r="B53" s="30" t="s">
        <v>70</v>
      </c>
      <c r="C53" s="31">
        <f>SUM(C50:C52)</f>
        <v>282929</v>
      </c>
      <c r="D53" s="25"/>
    </row>
    <row r="54" ht="21" spans="1:4">
      <c r="A54" s="32"/>
      <c r="B54" s="45"/>
      <c r="C54" s="46"/>
      <c r="D54" s="25"/>
    </row>
    <row r="55" ht="21" spans="1:4">
      <c r="A55" s="22"/>
      <c r="B55" s="23" t="s">
        <v>130</v>
      </c>
      <c r="C55" s="31"/>
      <c r="D55" s="25"/>
    </row>
    <row r="56" ht="21" spans="1:4">
      <c r="A56" s="26" t="s">
        <v>131</v>
      </c>
      <c r="B56" s="37" t="s">
        <v>132</v>
      </c>
      <c r="C56" s="24">
        <v>1234000</v>
      </c>
      <c r="D56" s="25"/>
    </row>
    <row r="57" ht="21" spans="1:4">
      <c r="A57" s="22" t="s">
        <v>133</v>
      </c>
      <c r="B57" s="30" t="s">
        <v>134</v>
      </c>
      <c r="C57" s="31">
        <f>SUM(C56:C56)</f>
        <v>1234000</v>
      </c>
      <c r="D57" s="25"/>
    </row>
    <row r="58" ht="21" spans="1:4">
      <c r="A58" s="32"/>
      <c r="B58" s="45"/>
      <c r="C58" s="46"/>
      <c r="D58" s="25"/>
    </row>
    <row r="59" ht="21" spans="1:4">
      <c r="A59" s="32" t="s">
        <v>135</v>
      </c>
      <c r="B59" s="45" t="s">
        <v>136</v>
      </c>
      <c r="C59" s="47">
        <f>C11+C41+C48+C53+C57</f>
        <v>15219534</v>
      </c>
      <c r="D59" s="25">
        <f>C59/C108</f>
        <v>21330.8114926419</v>
      </c>
    </row>
    <row r="60" ht="21" spans="1:4">
      <c r="A60" s="32"/>
      <c r="B60" s="45"/>
      <c r="C60" s="46"/>
      <c r="D60" s="25"/>
    </row>
    <row r="61" ht="21" spans="1:4">
      <c r="A61" s="32"/>
      <c r="B61" s="19" t="s">
        <v>137</v>
      </c>
      <c r="C61" s="34"/>
      <c r="D61" s="25"/>
    </row>
    <row r="62" ht="21" spans="1:4">
      <c r="A62" s="26" t="s">
        <v>138</v>
      </c>
      <c r="B62" s="27" t="s">
        <v>139</v>
      </c>
      <c r="C62" s="24">
        <v>27028</v>
      </c>
      <c r="D62" s="25"/>
    </row>
    <row r="63" ht="21" spans="1:4">
      <c r="A63" s="26" t="s">
        <v>140</v>
      </c>
      <c r="B63" s="27" t="s">
        <v>141</v>
      </c>
      <c r="C63" s="24">
        <v>19215</v>
      </c>
      <c r="D63" s="25"/>
    </row>
    <row r="64" ht="21" spans="1:4">
      <c r="A64" s="26" t="s">
        <v>142</v>
      </c>
      <c r="B64" s="27" t="s">
        <v>143</v>
      </c>
      <c r="C64" s="24">
        <v>154000</v>
      </c>
      <c r="D64" s="25"/>
    </row>
    <row r="65" ht="21" spans="1:4">
      <c r="A65" s="26" t="s">
        <v>144</v>
      </c>
      <c r="B65" s="27" t="s">
        <v>145</v>
      </c>
      <c r="C65" s="24">
        <v>576379</v>
      </c>
      <c r="D65" s="25"/>
    </row>
    <row r="66" ht="21" spans="1:4">
      <c r="A66" s="26" t="s">
        <v>146</v>
      </c>
      <c r="B66" s="27" t="s">
        <v>147</v>
      </c>
      <c r="C66" s="24">
        <v>30000</v>
      </c>
      <c r="D66" s="25"/>
    </row>
    <row r="67" ht="21" spans="1:4">
      <c r="A67" s="26" t="s">
        <v>148</v>
      </c>
      <c r="B67" s="27" t="s">
        <v>149</v>
      </c>
      <c r="C67" s="24">
        <v>14674</v>
      </c>
      <c r="D67" s="25"/>
    </row>
    <row r="68" ht="21" spans="1:4">
      <c r="A68" s="26" t="s">
        <v>150</v>
      </c>
      <c r="B68" s="27" t="s">
        <v>151</v>
      </c>
      <c r="C68" s="24">
        <v>1908540</v>
      </c>
      <c r="D68" s="25"/>
    </row>
    <row r="69" ht="21" spans="1:4">
      <c r="A69" s="26" t="s">
        <v>152</v>
      </c>
      <c r="B69" s="27" t="s">
        <v>153</v>
      </c>
      <c r="C69" s="24">
        <v>72000</v>
      </c>
      <c r="D69" s="25"/>
    </row>
    <row r="70" ht="21" spans="1:4">
      <c r="A70" s="26" t="s">
        <v>154</v>
      </c>
      <c r="B70" s="37" t="s">
        <v>155</v>
      </c>
      <c r="C70" s="24">
        <v>150000</v>
      </c>
      <c r="D70" s="25"/>
    </row>
    <row r="71" ht="37.5" spans="1:4">
      <c r="A71" s="26" t="s">
        <v>156</v>
      </c>
      <c r="B71" s="37" t="s">
        <v>157</v>
      </c>
      <c r="C71" s="24">
        <v>150000</v>
      </c>
      <c r="D71" s="25"/>
    </row>
    <row r="72" ht="21" spans="1:4">
      <c r="A72" s="26" t="s">
        <v>158</v>
      </c>
      <c r="B72" s="27" t="s">
        <v>159</v>
      </c>
      <c r="C72" s="24">
        <v>312500</v>
      </c>
      <c r="D72" s="25"/>
    </row>
    <row r="73" ht="21" spans="1:4">
      <c r="A73" s="26" t="s">
        <v>160</v>
      </c>
      <c r="B73" s="27" t="s">
        <v>161</v>
      </c>
      <c r="C73" s="24">
        <v>295200</v>
      </c>
      <c r="D73" s="25"/>
    </row>
    <row r="74" ht="21" spans="1:4">
      <c r="A74" s="26" t="s">
        <v>162</v>
      </c>
      <c r="B74" s="27" t="s">
        <v>163</v>
      </c>
      <c r="C74" s="24">
        <v>200000</v>
      </c>
      <c r="D74" s="25"/>
    </row>
    <row r="75" ht="21" spans="1:4">
      <c r="A75" s="26" t="s">
        <v>164</v>
      </c>
      <c r="B75" s="27" t="s">
        <v>165</v>
      </c>
      <c r="C75" s="24">
        <v>135000</v>
      </c>
      <c r="D75" s="25"/>
    </row>
    <row r="76" ht="21" spans="1:4">
      <c r="A76" s="22" t="s">
        <v>166</v>
      </c>
      <c r="B76" s="30" t="s">
        <v>167</v>
      </c>
      <c r="C76" s="31">
        <f>SUM(C62:C75)</f>
        <v>4044536</v>
      </c>
      <c r="D76" s="25">
        <f>C76/C108</f>
        <v>5668.58584442887</v>
      </c>
    </row>
    <row r="77" ht="21" spans="1:4">
      <c r="A77" s="22"/>
      <c r="B77" s="30"/>
      <c r="C77" s="31"/>
      <c r="D77" s="25"/>
    </row>
    <row r="78" ht="21" spans="1:4">
      <c r="A78" s="22"/>
      <c r="B78" s="48" t="s">
        <v>168</v>
      </c>
      <c r="C78" s="24"/>
      <c r="D78" s="25"/>
    </row>
    <row r="79" ht="21" spans="1:4">
      <c r="A79" s="22"/>
      <c r="B79" s="49" t="s">
        <v>169</v>
      </c>
      <c r="C79" s="24"/>
      <c r="D79" s="25"/>
    </row>
    <row r="80" ht="21" spans="1:4">
      <c r="A80" s="26" t="s">
        <v>170</v>
      </c>
      <c r="B80" s="37" t="s">
        <v>171</v>
      </c>
      <c r="C80" s="24">
        <v>8100</v>
      </c>
      <c r="D80" s="25"/>
    </row>
    <row r="81" ht="21" spans="1:4">
      <c r="A81" s="26" t="s">
        <v>172</v>
      </c>
      <c r="B81" s="37" t="s">
        <v>173</v>
      </c>
      <c r="C81" s="24">
        <v>83000</v>
      </c>
      <c r="D81" s="25"/>
    </row>
    <row r="82" ht="21" spans="1:4">
      <c r="A82" s="26" t="s">
        <v>174</v>
      </c>
      <c r="B82" s="37" t="s">
        <v>175</v>
      </c>
      <c r="C82" s="24">
        <v>1817500</v>
      </c>
      <c r="D82" s="25"/>
    </row>
    <row r="83" ht="37.5" spans="1:4">
      <c r="A83" s="26" t="s">
        <v>176</v>
      </c>
      <c r="B83" s="37" t="s">
        <v>177</v>
      </c>
      <c r="C83" s="24">
        <v>120000</v>
      </c>
      <c r="D83" s="25"/>
    </row>
    <row r="84" ht="21" spans="1:4">
      <c r="A84" s="26" t="s">
        <v>178</v>
      </c>
      <c r="B84" s="27" t="s">
        <v>179</v>
      </c>
      <c r="C84" s="24">
        <v>960000</v>
      </c>
      <c r="D84" s="25"/>
    </row>
    <row r="85" ht="21" spans="1:4">
      <c r="A85" s="22" t="s">
        <v>180</v>
      </c>
      <c r="B85" s="30" t="s">
        <v>70</v>
      </c>
      <c r="C85" s="31">
        <f>SUM(C80:C84)</f>
        <v>2988600</v>
      </c>
      <c r="D85" s="25">
        <f>C85/(C109+C114+C113)</f>
        <v>4391.77075679647</v>
      </c>
    </row>
    <row r="86" ht="21" spans="1:4">
      <c r="A86" s="22"/>
      <c r="B86" s="23" t="s">
        <v>181</v>
      </c>
      <c r="C86" s="24"/>
      <c r="D86" s="25"/>
    </row>
    <row r="87" ht="37.5" spans="1:4">
      <c r="A87" s="22" t="s">
        <v>182</v>
      </c>
      <c r="B87" s="50" t="s">
        <v>183</v>
      </c>
      <c r="C87" s="24">
        <v>402000</v>
      </c>
      <c r="D87" s="25"/>
    </row>
    <row r="88" ht="21" spans="1:4">
      <c r="A88" s="26" t="s">
        <v>184</v>
      </c>
      <c r="B88" s="51" t="s">
        <v>185</v>
      </c>
      <c r="C88" s="24">
        <v>1752000</v>
      </c>
      <c r="D88" s="25"/>
    </row>
    <row r="89" ht="21" spans="1:4">
      <c r="A89" s="26" t="s">
        <v>186</v>
      </c>
      <c r="B89" s="27" t="s">
        <v>187</v>
      </c>
      <c r="C89" s="24">
        <v>465000</v>
      </c>
      <c r="D89" s="25"/>
    </row>
    <row r="90" ht="21" spans="1:4">
      <c r="A90" s="26" t="s">
        <v>188</v>
      </c>
      <c r="B90" s="27" t="s">
        <v>189</v>
      </c>
      <c r="C90" s="24">
        <v>90000</v>
      </c>
      <c r="D90" s="25"/>
    </row>
    <row r="91" ht="21" spans="1:4">
      <c r="A91" s="26" t="s">
        <v>190</v>
      </c>
      <c r="B91" s="27" t="s">
        <v>191</v>
      </c>
      <c r="C91" s="24">
        <v>31000</v>
      </c>
      <c r="D91" s="25"/>
    </row>
    <row r="92" ht="21" spans="1:4">
      <c r="A92" s="22" t="s">
        <v>192</v>
      </c>
      <c r="B92" s="30" t="s">
        <v>70</v>
      </c>
      <c r="C92" s="31">
        <f>SUM(C88:C91)</f>
        <v>2338000</v>
      </c>
      <c r="D92" s="25">
        <f>C92/C108</f>
        <v>3276.80448493343</v>
      </c>
    </row>
    <row r="93" ht="21" spans="1:4">
      <c r="A93" s="22" t="s">
        <v>193</v>
      </c>
      <c r="B93" s="30" t="s">
        <v>194</v>
      </c>
      <c r="C93" s="52">
        <f>C85+C92</f>
        <v>5326600</v>
      </c>
      <c r="D93" s="25">
        <f>C93/C108</f>
        <v>7465.45199719692</v>
      </c>
    </row>
    <row r="94" ht="21" spans="1:4">
      <c r="A94" s="26"/>
      <c r="B94" s="27"/>
      <c r="C94" s="24"/>
      <c r="D94" s="25"/>
    </row>
    <row r="95" ht="37.5" spans="1:4">
      <c r="A95" s="53" t="s">
        <v>195</v>
      </c>
      <c r="B95" s="54" t="s">
        <v>196</v>
      </c>
      <c r="C95" s="55">
        <f>C59+C76+C93</f>
        <v>24590670</v>
      </c>
      <c r="D95" s="25">
        <f>C95/C108</f>
        <v>34464.8493342677</v>
      </c>
    </row>
    <row r="96" ht="37.5" spans="1:4">
      <c r="A96" s="53" t="s">
        <v>197</v>
      </c>
      <c r="B96" s="54" t="s">
        <v>198</v>
      </c>
      <c r="C96" s="55">
        <f>'Приходно-расходная смета'!E22</f>
        <v>2270117</v>
      </c>
      <c r="D96" s="25"/>
    </row>
    <row r="97" ht="56.25" spans="1:4">
      <c r="A97" s="53" t="s">
        <v>199</v>
      </c>
      <c r="B97" s="54" t="s">
        <v>200</v>
      </c>
      <c r="C97" s="55">
        <f>'Приходно-расходная смета'!E27+'Приходно-расходная смета'!E31</f>
        <v>2908695.95</v>
      </c>
      <c r="D97" s="25"/>
    </row>
    <row r="98" ht="75" spans="1:4">
      <c r="A98" s="53" t="s">
        <v>201</v>
      </c>
      <c r="B98" s="54" t="s">
        <v>202</v>
      </c>
      <c r="C98" s="55">
        <v>17346000</v>
      </c>
      <c r="D98" s="25">
        <v>28000</v>
      </c>
    </row>
    <row r="99" ht="21" spans="1:4">
      <c r="A99" s="53"/>
      <c r="B99" s="56" t="s">
        <v>203</v>
      </c>
      <c r="C99" s="55"/>
      <c r="D99" s="25"/>
    </row>
    <row r="100" ht="21" spans="1:4">
      <c r="A100" s="53" t="s">
        <v>204</v>
      </c>
      <c r="B100" s="54" t="s">
        <v>205</v>
      </c>
      <c r="C100" s="55">
        <f>C95</f>
        <v>24590670</v>
      </c>
      <c r="D100" s="25">
        <f>D95</f>
        <v>34464.8493342677</v>
      </c>
    </row>
    <row r="101" ht="75" spans="1:4">
      <c r="A101" s="53" t="s">
        <v>206</v>
      </c>
      <c r="B101" s="57" t="s">
        <v>207</v>
      </c>
      <c r="C101" s="55"/>
      <c r="D101" s="58">
        <v>33795</v>
      </c>
    </row>
    <row r="102" ht="168.75" spans="1:4">
      <c r="A102" s="59" t="s">
        <v>208</v>
      </c>
      <c r="B102" s="60" t="s">
        <v>209</v>
      </c>
      <c r="C102" s="55"/>
      <c r="D102" s="58">
        <f>D98</f>
        <v>28000</v>
      </c>
    </row>
    <row r="103" ht="131.25" spans="1:4">
      <c r="A103" s="53" t="s">
        <v>210</v>
      </c>
      <c r="B103" s="61" t="s">
        <v>211</v>
      </c>
      <c r="C103" s="62"/>
      <c r="D103" s="63">
        <v>13097</v>
      </c>
    </row>
    <row r="104" ht="112.5" spans="1:4">
      <c r="A104" s="53" t="s">
        <v>212</v>
      </c>
      <c r="B104" s="61" t="s">
        <v>213</v>
      </c>
      <c r="C104" s="62"/>
      <c r="D104" s="63">
        <v>6598</v>
      </c>
    </row>
    <row r="105" ht="112.5" spans="1:4">
      <c r="A105" s="53" t="s">
        <v>214</v>
      </c>
      <c r="B105" s="61" t="s">
        <v>215</v>
      </c>
      <c r="C105" s="62"/>
      <c r="D105" s="63">
        <v>33893</v>
      </c>
    </row>
    <row r="106" ht="21" spans="1:4">
      <c r="A106" s="64"/>
      <c r="B106" s="65"/>
      <c r="C106" s="66"/>
      <c r="D106" s="67"/>
    </row>
    <row r="107" ht="37.5" spans="1:4">
      <c r="A107" s="68"/>
      <c r="B107" s="69" t="s">
        <v>216</v>
      </c>
      <c r="C107" s="70" t="s">
        <v>217</v>
      </c>
      <c r="D107" s="71"/>
    </row>
    <row r="108" ht="21" spans="2:4">
      <c r="B108" s="72" t="s">
        <v>218</v>
      </c>
      <c r="C108" s="73">
        <f>C109+C110</f>
        <v>713.5</v>
      </c>
      <c r="D108" s="74"/>
    </row>
    <row r="109" ht="21" spans="2:4">
      <c r="B109" s="72" t="s">
        <v>219</v>
      </c>
      <c r="C109" s="73">
        <v>619.5</v>
      </c>
      <c r="D109" s="67"/>
    </row>
    <row r="110" ht="21" spans="2:4">
      <c r="B110" s="72" t="s">
        <v>220</v>
      </c>
      <c r="C110" s="73">
        <v>94</v>
      </c>
      <c r="D110" s="67"/>
    </row>
    <row r="111" ht="21" spans="2:4">
      <c r="B111" s="72" t="s">
        <v>221</v>
      </c>
      <c r="C111" s="73">
        <v>21</v>
      </c>
      <c r="D111" s="67"/>
    </row>
    <row r="112" ht="21" spans="2:4">
      <c r="B112" s="72" t="s">
        <v>222</v>
      </c>
      <c r="C112" s="73">
        <v>12</v>
      </c>
      <c r="D112" s="67"/>
    </row>
    <row r="113" ht="21" spans="2:4">
      <c r="B113" s="72" t="s">
        <v>223</v>
      </c>
      <c r="C113" s="73">
        <v>11</v>
      </c>
      <c r="D113" s="67"/>
    </row>
    <row r="114" ht="21" spans="2:4">
      <c r="B114" s="72" t="s">
        <v>224</v>
      </c>
      <c r="C114" s="73">
        <v>50</v>
      </c>
      <c r="D114" s="67"/>
    </row>
    <row r="115" spans="2:4">
      <c r="B115" s="75"/>
      <c r="C115" s="76"/>
      <c r="D115" s="74"/>
    </row>
    <row r="117" spans="2:2">
      <c r="B117" s="4"/>
    </row>
  </sheetData>
  <mergeCells count="3">
    <mergeCell ref="C2:D2"/>
    <mergeCell ref="A2:A3"/>
    <mergeCell ref="B2:B3"/>
  </mergeCells>
  <pageMargins left="0.708661417322835" right="0.708661417322835" top="0.748031496062992" bottom="0.748031496062992" header="0.31496062992126" footer="0.31496062992126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Приходно-расходная смета</vt:lpstr>
      <vt:lpstr>Финансово-экономич обоснование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MOLOD</cp:lastModifiedBy>
  <dcterms:created xsi:type="dcterms:W3CDTF">2006-09-16T00:00:00Z</dcterms:created>
  <dcterms:modified xsi:type="dcterms:W3CDTF">2024-10-18T06:47:17Z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ED16E5B898704709B76181D00CBBEC22_12</vt:lpwstr>
  </property>
  <property fmtid="{D5CDD505-2E9C-101B-9397-08002B2CF9AE}" pid="3" name="KSOProductBuildVer">
    <vt:lpwstr>1049-12.2.0.18283</vt:lpwstr>
  </property>
</Properties>
</file>