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Смета укрупненная" sheetId="1" r:id="rId1"/>
    <sheet name="детализация расходов" sheetId="2" r:id="rId2"/>
    <sheet name="прочие доходы" sheetId="3" r:id="rId3"/>
    <sheet name="Движение денежных средств" sheetId="4" r:id="rId4"/>
  </sheets>
  <calcPr calcId="152511"/>
</workbook>
</file>

<file path=xl/calcChain.xml><?xml version="1.0" encoding="utf-8"?>
<calcChain xmlns="http://schemas.openxmlformats.org/spreadsheetml/2006/main">
  <c r="F6" i="2" l="1"/>
  <c r="F7" i="2"/>
  <c r="H7" i="2" s="1"/>
  <c r="F5" i="2"/>
  <c r="H5" i="2" s="1"/>
  <c r="G11" i="2"/>
  <c r="G20" i="2"/>
  <c r="G32" i="2"/>
  <c r="G55" i="2"/>
  <c r="G59" i="2"/>
  <c r="G71" i="2"/>
  <c r="G75" i="2"/>
  <c r="G99" i="2"/>
  <c r="F11" i="2"/>
  <c r="H11" i="2" s="1"/>
  <c r="F12" i="2"/>
  <c r="G12" i="2" s="1"/>
  <c r="F13" i="2"/>
  <c r="H13" i="2" s="1"/>
  <c r="F14" i="2"/>
  <c r="H14" i="2" s="1"/>
  <c r="F15" i="2"/>
  <c r="H15" i="2" s="1"/>
  <c r="F16" i="2"/>
  <c r="G16" i="2" s="1"/>
  <c r="F17" i="2"/>
  <c r="H17" i="2" s="1"/>
  <c r="F20" i="2"/>
  <c r="H20" i="2" s="1"/>
  <c r="F21" i="2"/>
  <c r="G21" i="2" s="1"/>
  <c r="F22" i="2"/>
  <c r="H22" i="2" s="1"/>
  <c r="F23" i="2"/>
  <c r="H23" i="2" s="1"/>
  <c r="F24" i="2"/>
  <c r="H24" i="2" s="1"/>
  <c r="F25" i="2"/>
  <c r="G25" i="2" s="1"/>
  <c r="F26" i="2"/>
  <c r="H26" i="2" s="1"/>
  <c r="F27" i="2"/>
  <c r="H27" i="2" s="1"/>
  <c r="F28" i="2"/>
  <c r="H28" i="2" s="1"/>
  <c r="F29" i="2"/>
  <c r="G29" i="2" s="1"/>
  <c r="F30" i="2"/>
  <c r="H30" i="2" s="1"/>
  <c r="F31" i="2"/>
  <c r="H31" i="2" s="1"/>
  <c r="F32" i="2"/>
  <c r="H32" i="2" s="1"/>
  <c r="F35" i="2"/>
  <c r="H35" i="2" s="1"/>
  <c r="F36" i="2"/>
  <c r="H36" i="2" s="1"/>
  <c r="F37" i="2"/>
  <c r="H37" i="2" s="1"/>
  <c r="F41" i="2"/>
  <c r="H41" i="2" s="1"/>
  <c r="F42" i="2"/>
  <c r="H42" i="2" s="1"/>
  <c r="F43" i="2"/>
  <c r="H43" i="2" s="1"/>
  <c r="F44" i="2"/>
  <c r="G44" i="2" s="1"/>
  <c r="F45" i="2"/>
  <c r="H45" i="2" s="1"/>
  <c r="F48" i="2"/>
  <c r="H48" i="2" s="1"/>
  <c r="F49" i="2"/>
  <c r="G49" i="2" s="1"/>
  <c r="F50" i="2"/>
  <c r="H50" i="2" s="1"/>
  <c r="F51" i="2"/>
  <c r="H51" i="2" s="1"/>
  <c r="F52" i="2"/>
  <c r="H52" i="2" s="1"/>
  <c r="F53" i="2"/>
  <c r="G53" i="2" s="1"/>
  <c r="F54" i="2"/>
  <c r="H54" i="2" s="1"/>
  <c r="F55" i="2"/>
  <c r="H55" i="2" s="1"/>
  <c r="F56" i="2"/>
  <c r="H56" i="2" s="1"/>
  <c r="F57" i="2"/>
  <c r="G57" i="2" s="1"/>
  <c r="F58" i="2"/>
  <c r="H58" i="2" s="1"/>
  <c r="F59" i="2"/>
  <c r="H59" i="2" s="1"/>
  <c r="F60" i="2"/>
  <c r="H60" i="2" s="1"/>
  <c r="F61" i="2"/>
  <c r="G61" i="2" s="1"/>
  <c r="F62" i="2"/>
  <c r="H62" i="2" s="1"/>
  <c r="F63" i="2"/>
  <c r="H63" i="2" s="1"/>
  <c r="F64" i="2"/>
  <c r="H64" i="2" s="1"/>
  <c r="F65" i="2"/>
  <c r="G65" i="2" s="1"/>
  <c r="F66" i="2"/>
  <c r="H66" i="2" s="1"/>
  <c r="F67" i="2"/>
  <c r="H67" i="2" s="1"/>
  <c r="F68" i="2"/>
  <c r="H68" i="2" s="1"/>
  <c r="F69" i="2"/>
  <c r="G69" i="2" s="1"/>
  <c r="F70" i="2"/>
  <c r="H70" i="2" s="1"/>
  <c r="F71" i="2"/>
  <c r="H71" i="2" s="1"/>
  <c r="F72" i="2"/>
  <c r="H72" i="2" s="1"/>
  <c r="F73" i="2"/>
  <c r="G73" i="2" s="1"/>
  <c r="F74" i="2"/>
  <c r="H74" i="2" s="1"/>
  <c r="F75" i="2"/>
  <c r="H75" i="2" s="1"/>
  <c r="F76" i="2"/>
  <c r="H76" i="2" s="1"/>
  <c r="F77" i="2"/>
  <c r="G77" i="2" s="1"/>
  <c r="F78" i="2"/>
  <c r="H78" i="2" s="1"/>
  <c r="F82" i="2"/>
  <c r="H82" i="2" s="1"/>
  <c r="F83" i="2"/>
  <c r="G83" i="2" s="1"/>
  <c r="F84" i="2"/>
  <c r="H84" i="2" s="1"/>
  <c r="F85" i="2"/>
  <c r="H85" i="2" s="1"/>
  <c r="F86" i="2"/>
  <c r="H86" i="2" s="1"/>
  <c r="F87" i="2"/>
  <c r="G87" i="2" s="1"/>
  <c r="F88" i="2"/>
  <c r="H88" i="2" s="1"/>
  <c r="F89" i="2"/>
  <c r="H89" i="2" s="1"/>
  <c r="F93" i="2"/>
  <c r="G93" i="2" s="1"/>
  <c r="F94" i="2"/>
  <c r="H94" i="2" s="1"/>
  <c r="F95" i="2"/>
  <c r="H95" i="2" s="1"/>
  <c r="F96" i="2"/>
  <c r="H96" i="2" s="1"/>
  <c r="F98" i="2"/>
  <c r="H98" i="2" s="1"/>
  <c r="F99" i="2"/>
  <c r="H99" i="2" s="1"/>
  <c r="F100" i="2"/>
  <c r="H100" i="2" s="1"/>
  <c r="F101" i="2"/>
  <c r="G101" i="2" s="1"/>
  <c r="F9" i="2"/>
  <c r="H9" i="2" s="1"/>
  <c r="F10" i="2"/>
  <c r="H10" i="2" s="1"/>
  <c r="F8" i="2"/>
  <c r="G8" i="2" s="1"/>
  <c r="H6" i="2"/>
  <c r="G96" i="2" l="1"/>
  <c r="G72" i="2"/>
  <c r="G56" i="2"/>
  <c r="G36" i="2"/>
  <c r="G14" i="2"/>
  <c r="G89" i="2"/>
  <c r="G68" i="2"/>
  <c r="G52" i="2"/>
  <c r="G31" i="2"/>
  <c r="G10" i="2"/>
  <c r="G37" i="2"/>
  <c r="G95" i="2"/>
  <c r="G86" i="2"/>
  <c r="G67" i="2"/>
  <c r="G51" i="2"/>
  <c r="G28" i="2"/>
  <c r="H8" i="2"/>
  <c r="G85" i="2"/>
  <c r="G64" i="2"/>
  <c r="G48" i="2"/>
  <c r="G27" i="2"/>
  <c r="G82" i="2"/>
  <c r="G63" i="2"/>
  <c r="G43" i="2"/>
  <c r="G24" i="2"/>
  <c r="G100" i="2"/>
  <c r="G76" i="2"/>
  <c r="G60" i="2"/>
  <c r="G42" i="2"/>
  <c r="G23" i="2"/>
  <c r="G5" i="2"/>
  <c r="G98" i="2"/>
  <c r="G94" i="2"/>
  <c r="G88" i="2"/>
  <c r="G84" i="2"/>
  <c r="G78" i="2"/>
  <c r="G74" i="2"/>
  <c r="G70" i="2"/>
  <c r="G66" i="2"/>
  <c r="G62" i="2"/>
  <c r="G58" i="2"/>
  <c r="G54" i="2"/>
  <c r="G50" i="2"/>
  <c r="G45" i="2"/>
  <c r="G41" i="2"/>
  <c r="G35" i="2"/>
  <c r="G30" i="2"/>
  <c r="G26" i="2"/>
  <c r="G22" i="2"/>
  <c r="G17" i="2"/>
  <c r="G13" i="2"/>
  <c r="G9" i="2"/>
  <c r="G15" i="2"/>
  <c r="H101" i="2"/>
  <c r="H93" i="2"/>
  <c r="H87" i="2"/>
  <c r="H83" i="2"/>
  <c r="H77" i="2"/>
  <c r="H73" i="2"/>
  <c r="H69" i="2"/>
  <c r="H65" i="2"/>
  <c r="H61" i="2"/>
  <c r="H57" i="2"/>
  <c r="H53" i="2"/>
  <c r="H49" i="2"/>
  <c r="H44" i="2"/>
  <c r="H29" i="2"/>
  <c r="H25" i="2"/>
  <c r="H21" i="2"/>
  <c r="H16" i="2"/>
  <c r="H12" i="2"/>
  <c r="G7" i="2"/>
  <c r="G6" i="2"/>
  <c r="E82" i="2" l="1"/>
  <c r="E83" i="2"/>
  <c r="E84" i="2"/>
  <c r="E85" i="2"/>
  <c r="E86" i="2"/>
  <c r="E87" i="2"/>
  <c r="E88" i="2"/>
  <c r="E89" i="2"/>
  <c r="E93" i="2"/>
  <c r="E94" i="2"/>
  <c r="E95" i="2"/>
  <c r="E96" i="2"/>
  <c r="E98" i="2"/>
  <c r="E99" i="2"/>
  <c r="E100" i="2"/>
  <c r="E101" i="2"/>
  <c r="E67" i="2"/>
  <c r="E68" i="2"/>
  <c r="E69" i="2"/>
  <c r="E70" i="2"/>
  <c r="E71" i="2"/>
  <c r="E72" i="2"/>
  <c r="E73" i="2"/>
  <c r="E74" i="2"/>
  <c r="E75" i="2"/>
  <c r="E76" i="2"/>
  <c r="E77" i="2"/>
  <c r="E78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26" i="2"/>
  <c r="E27" i="2"/>
  <c r="E28" i="2"/>
  <c r="E29" i="2"/>
  <c r="E30" i="2"/>
  <c r="E31" i="2"/>
  <c r="E32" i="2"/>
  <c r="E35" i="2"/>
  <c r="E36" i="2"/>
  <c r="E37" i="2"/>
  <c r="E41" i="2"/>
  <c r="E42" i="2"/>
  <c r="E43" i="2"/>
  <c r="E44" i="2"/>
  <c r="E45" i="2"/>
  <c r="E48" i="2"/>
  <c r="E49" i="2"/>
  <c r="E6" i="2"/>
  <c r="E7" i="2"/>
  <c r="E8" i="2"/>
  <c r="E9" i="2"/>
  <c r="E10" i="2"/>
  <c r="E11" i="2"/>
  <c r="E12" i="2"/>
  <c r="E13" i="2"/>
  <c r="E14" i="2"/>
  <c r="E15" i="2"/>
  <c r="E16" i="2"/>
  <c r="E17" i="2"/>
  <c r="E20" i="2"/>
  <c r="E21" i="2"/>
  <c r="E22" i="2"/>
  <c r="E23" i="2"/>
  <c r="E24" i="2"/>
  <c r="E25" i="2"/>
  <c r="E5" i="2"/>
  <c r="F70" i="1"/>
  <c r="F69" i="1"/>
  <c r="C79" i="1" l="1"/>
  <c r="C78" i="1"/>
  <c r="C71" i="1"/>
  <c r="C72" i="1" l="1"/>
  <c r="F48" i="1" l="1"/>
  <c r="F49" i="1" s="1"/>
  <c r="E71" i="1" l="1"/>
  <c r="E72" i="1" l="1"/>
  <c r="D97" i="2"/>
  <c r="F97" i="2" s="1"/>
  <c r="D46" i="2"/>
  <c r="F46" i="2" s="1"/>
  <c r="D38" i="2"/>
  <c r="F38" i="2" s="1"/>
  <c r="D33" i="2"/>
  <c r="F33" i="2" s="1"/>
  <c r="D18" i="2"/>
  <c r="F18" i="2" s="1"/>
  <c r="G38" i="2" l="1"/>
  <c r="H38" i="2"/>
  <c r="G97" i="2"/>
  <c r="H97" i="2"/>
  <c r="H46" i="2"/>
  <c r="G46" i="2"/>
  <c r="H18" i="2"/>
  <c r="G18" i="2"/>
  <c r="G33" i="2"/>
  <c r="H33" i="2"/>
  <c r="C64" i="1"/>
  <c r="F35" i="1" s="1"/>
  <c r="D136" i="2"/>
  <c r="D102" i="2" s="1"/>
  <c r="F102" i="2" l="1"/>
  <c r="E102" i="2"/>
  <c r="D90" i="2"/>
  <c r="F90" i="2" s="1"/>
  <c r="D79" i="2"/>
  <c r="F79" i="2" s="1"/>
  <c r="H79" i="2" l="1"/>
  <c r="G79" i="2"/>
  <c r="G90" i="2"/>
  <c r="H90" i="2"/>
  <c r="H102" i="2"/>
  <c r="G102" i="2"/>
  <c r="F30" i="1"/>
  <c r="F36" i="1" s="1"/>
  <c r="D103" i="2" l="1"/>
  <c r="E30" i="1"/>
  <c r="E24" i="1"/>
  <c r="F103" i="2" l="1"/>
  <c r="F37" i="1"/>
  <c r="D71" i="1"/>
  <c r="F71" i="1" s="1"/>
  <c r="D105" i="2"/>
  <c r="F105" i="2" s="1"/>
  <c r="C90" i="2"/>
  <c r="E90" i="2" s="1"/>
  <c r="C79" i="2"/>
  <c r="E79" i="2" s="1"/>
  <c r="G103" i="2" l="1"/>
  <c r="H103" i="2"/>
  <c r="D72" i="1"/>
  <c r="C80" i="1"/>
  <c r="C76" i="1" l="1"/>
  <c r="F72" i="1"/>
  <c r="E48" i="1"/>
  <c r="E49" i="1" l="1"/>
  <c r="E25" i="1"/>
  <c r="E23" i="1" s="1"/>
  <c r="E36" i="1" s="1"/>
  <c r="E37" i="1" l="1"/>
  <c r="C103" i="2"/>
  <c r="E103" i="2" s="1"/>
  <c r="C97" i="2"/>
  <c r="E97" i="2" s="1"/>
  <c r="C46" i="2"/>
  <c r="E46" i="2" s="1"/>
  <c r="C38" i="2"/>
  <c r="E38" i="2" s="1"/>
  <c r="C33" i="2"/>
  <c r="E33" i="2" s="1"/>
  <c r="C18" i="2"/>
  <c r="E18" i="2" s="1"/>
  <c r="C105" i="2" l="1"/>
  <c r="E105" i="2" s="1"/>
</calcChain>
</file>

<file path=xl/sharedStrings.xml><?xml version="1.0" encoding="utf-8"?>
<sst xmlns="http://schemas.openxmlformats.org/spreadsheetml/2006/main" count="257" uniqueCount="234">
  <si>
    <t>Водоснабжение поселка</t>
  </si>
  <si>
    <t>Содержание автомобильных проездов</t>
  </si>
  <si>
    <t>Содержание электрохозяйства</t>
  </si>
  <si>
    <t>Содержание общего имущества</t>
  </si>
  <si>
    <t>Проведение собрания</t>
  </si>
  <si>
    <t>Содержание стадиона и детской площадки</t>
  </si>
  <si>
    <t>непредвиденные расходы</t>
  </si>
  <si>
    <t>Содержание КПП</t>
  </si>
  <si>
    <t>Статьи доходов и направления расходов</t>
  </si>
  <si>
    <t>Долги по членским взносам прошлых лет</t>
  </si>
  <si>
    <t>РАСХОДЫ:</t>
  </si>
  <si>
    <t>ДОХОДЫ:</t>
  </si>
  <si>
    <t>Итого Расходы:</t>
  </si>
  <si>
    <t>Итого Доходы:</t>
  </si>
  <si>
    <t>1.</t>
  </si>
  <si>
    <t>3.</t>
  </si>
  <si>
    <t>5.</t>
  </si>
  <si>
    <t>2.</t>
  </si>
  <si>
    <t>8.</t>
  </si>
  <si>
    <t>4.</t>
  </si>
  <si>
    <t>6.</t>
  </si>
  <si>
    <t>7.</t>
  </si>
  <si>
    <t>Доходы+остаток денежных средств наконец периода</t>
  </si>
  <si>
    <t>План 2020</t>
  </si>
  <si>
    <t>Количество членских взносов, всего</t>
  </si>
  <si>
    <t>Утвержденный размер членского взноса, общий</t>
  </si>
  <si>
    <t>Утвержденный размер членского взноса, квартиры</t>
  </si>
  <si>
    <t>РАСХОДЫ</t>
  </si>
  <si>
    <t>план</t>
  </si>
  <si>
    <t>устранение аварийных ситуаций</t>
  </si>
  <si>
    <t>Анализы воды</t>
  </si>
  <si>
    <t>системы управления глуб насосами</t>
  </si>
  <si>
    <t>приобретение материлов для обслуживания сетей</t>
  </si>
  <si>
    <t>подготовка к зимнему времени</t>
  </si>
  <si>
    <t>электроэнергия на здание ВНС-1, ВНС-2</t>
  </si>
  <si>
    <t>водный налог</t>
  </si>
  <si>
    <t>дератизация и дезинсекция</t>
  </si>
  <si>
    <t>приобретение насоса глубинного</t>
  </si>
  <si>
    <t>Итого</t>
  </si>
  <si>
    <t>обкашивание обочин</t>
  </si>
  <si>
    <t>ремонт и замена приборов коммерческого учета</t>
  </si>
  <si>
    <t>э/э на наружное освещение поселка</t>
  </si>
  <si>
    <t>Лампы ДРЛ</t>
  </si>
  <si>
    <t>ТО пропускной системы</t>
  </si>
  <si>
    <t>работа КПП, тревожная кнопка в кассе</t>
  </si>
  <si>
    <t>арендная плата за землю под объектами водоснабжения</t>
  </si>
  <si>
    <t>земельный налог</t>
  </si>
  <si>
    <t>ИТС, программное обеспечение</t>
  </si>
  <si>
    <t>налог УСНО</t>
  </si>
  <si>
    <t>обслуживание ККМ</t>
  </si>
  <si>
    <t>почтовые, почтовые судебные</t>
  </si>
  <si>
    <t>рассылка СМС (+сообщения в соцсетях)</t>
  </si>
  <si>
    <t>услуги банка</t>
  </si>
  <si>
    <t>хознужды</t>
  </si>
  <si>
    <t>юридические услуги</t>
  </si>
  <si>
    <t>Итого:</t>
  </si>
  <si>
    <t>аренда зала</t>
  </si>
  <si>
    <t>звукооператор</t>
  </si>
  <si>
    <t>аренда видеооборудования</t>
  </si>
  <si>
    <t>публикация объявления о собрании, выпуск газеты</t>
  </si>
  <si>
    <t>изготовление баннера и растяжки о проведении собрания</t>
  </si>
  <si>
    <t>типографские расходы</t>
  </si>
  <si>
    <t>внесение изменений</t>
  </si>
  <si>
    <t>СМС-информирование (+сообщения через соцсети)</t>
  </si>
  <si>
    <t>Итого собрание</t>
  </si>
  <si>
    <t xml:space="preserve">арендная плата за землю под стадион </t>
  </si>
  <si>
    <t>арендная плата за землю под детской площадкой</t>
  </si>
  <si>
    <t>прочие непредвиденные расходы</t>
  </si>
  <si>
    <t>Итого непредвиденные расходы</t>
  </si>
  <si>
    <t>всего расходов по смете:</t>
  </si>
  <si>
    <t>замена задвижек</t>
  </si>
  <si>
    <t>ремонт, обслуживание колодцев</t>
  </si>
  <si>
    <t>ремонт, обслуживание ВНБ</t>
  </si>
  <si>
    <t>ямочный ремонт (БЦМ)</t>
  </si>
  <si>
    <t>комплексный ремонт дорожного покрытия с заменой грунта основания</t>
  </si>
  <si>
    <t>баннер о закрытии дорог</t>
  </si>
  <si>
    <t>ремонт гравийных проездов</t>
  </si>
  <si>
    <t>установка, замена, ремонт дорожных знаков</t>
  </si>
  <si>
    <t>закрытие несанкционированных проездов</t>
  </si>
  <si>
    <t>расчистка дорог от снега и грязи, подсыпка дорог</t>
  </si>
  <si>
    <t>в том числе, квартир/долей</t>
  </si>
  <si>
    <t>Прочие доходы:</t>
  </si>
  <si>
    <t>вступительные по договорам рассрочки</t>
  </si>
  <si>
    <t>Аренда электросетевого комплекса</t>
  </si>
  <si>
    <t>Аренда 2-го этажа цех ПЭСК</t>
  </si>
  <si>
    <t>Аренда Т2Мобайл, МТС</t>
  </si>
  <si>
    <t>из них внесено асфальтированием дорог (зачеты прошлых лет)-7 чел. полный взнос и частичный 3 чел. на сумму 27 430</t>
  </si>
  <si>
    <t>из них внесено в предыдущие периоды (авансовые платежи)</t>
  </si>
  <si>
    <t>№ строки</t>
  </si>
  <si>
    <t>001</t>
  </si>
  <si>
    <t>003</t>
  </si>
  <si>
    <t>004</t>
  </si>
  <si>
    <t>005</t>
  </si>
  <si>
    <t>006</t>
  </si>
  <si>
    <t>007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</si>
  <si>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</si>
  <si>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</si>
  <si>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</si>
  <si>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</si>
  <si>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</si>
  <si>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</si>
  <si>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</si>
  <si>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</si>
  <si>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</si>
  <si>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</si>
  <si>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</si>
  <si>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</si>
  <si>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</si>
  <si>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</si>
  <si>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</si>
  <si>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</si>
  <si>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</si>
  <si>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</si>
  <si>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</si>
  <si>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</si>
  <si>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</si>
  <si>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</si>
  <si>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кол-во взносов</t>
  </si>
  <si>
    <t>собранные суммы по локализации подтопления, зачтенные в счет уплаты взносов</t>
  </si>
  <si>
    <t>9.</t>
  </si>
  <si>
    <t>031</t>
  </si>
  <si>
    <t>аренда помещения Правления ТСН "Молодежное"</t>
  </si>
  <si>
    <t>обязательный аудит годовой финансовой отчетности</t>
  </si>
  <si>
    <t>приобретение ручного инструмента и спецодежды</t>
  </si>
  <si>
    <t>транспортный налог</t>
  </si>
  <si>
    <t>ГСМ и содержание а/м</t>
  </si>
  <si>
    <t>ОСАГО</t>
  </si>
  <si>
    <t>КАСКО</t>
  </si>
  <si>
    <t>канцелярские расходы</t>
  </si>
  <si>
    <t>техобслуживание ПК и расходные материалы для ПК</t>
  </si>
  <si>
    <t>госпошлина (судебная, регистрация имущества)</t>
  </si>
  <si>
    <t>сайт (разработка и содержание)</t>
  </si>
  <si>
    <t>арендная плата за землю под ВЛ, ЛЭП</t>
  </si>
  <si>
    <t>заработная плата по штатному расписанию</t>
  </si>
  <si>
    <t>взносы в фонды на ЗП 30,9%</t>
  </si>
  <si>
    <t>( компенсации при увольнении, компенсация отпуска свыше 28 дней)</t>
  </si>
  <si>
    <t>мероприятия по водоотведению</t>
  </si>
  <si>
    <t>ямочный ремонт</t>
  </si>
  <si>
    <t>прокладка водопропускных труб (в 5 местах) 63 119*5</t>
  </si>
  <si>
    <t>приобретение оборудования и инвентаря (архивные шкафы, замена 1 кресла)</t>
  </si>
  <si>
    <t>устройство покрытия из асфальто-бетона ул. Солнечная 2-18, полоса 3,5 м</t>
  </si>
  <si>
    <t>устройство дренажного колодца в районе ул.  Солнечная 19</t>
  </si>
  <si>
    <t>охранная сигнализация ВНБ и скважин 12 мес*6 000,00</t>
  </si>
  <si>
    <t>002</t>
  </si>
  <si>
    <t>008</t>
  </si>
  <si>
    <t>Расходы на 1 членский взнос</t>
  </si>
  <si>
    <t>Членские взносы 2020, в том числе:</t>
  </si>
  <si>
    <t xml:space="preserve">                                                                 квартиры</t>
  </si>
  <si>
    <t xml:space="preserve">                                                                участки (дома)</t>
  </si>
  <si>
    <r>
      <t xml:space="preserve">Детализация статей годового плана содержания и текущего ремонта общего имущества ТСН "Молодежное" на 2020 год (исполнение),            </t>
    </r>
    <r>
      <rPr>
        <b/>
        <sz val="14"/>
        <color theme="1"/>
        <rFont val="Calibri"/>
        <family val="2"/>
        <charset val="204"/>
        <scheme val="minor"/>
      </rPr>
      <t>Общая площадь частных земельных участков в границах участков  38:06:140709:577 и 38:06:140709:3763-988 005,10 кв. м.</t>
    </r>
  </si>
  <si>
    <t>Факт 2020</t>
  </si>
  <si>
    <t>взносы на проведение праздников, субботников, поздравление ветеранов</t>
  </si>
  <si>
    <t>плата за пользование общим имуществом от нечленов</t>
  </si>
  <si>
    <t>возмещение расходов за порчу общего имущества</t>
  </si>
  <si>
    <t>возмещение расходов по уплате госпошлины за регистрацию ЗУ</t>
  </si>
  <si>
    <t>поступления от продажи меток</t>
  </si>
  <si>
    <t xml:space="preserve">пожертвования от физлиц </t>
  </si>
  <si>
    <t>продажа ЗУ</t>
  </si>
  <si>
    <t>поступления по исполнительному листу (возмещение судебных расходов)</t>
  </si>
  <si>
    <t>взнос на развитие электросетей</t>
  </si>
  <si>
    <t>монтажные и пусконаладочные работы (насос)</t>
  </si>
  <si>
    <t>оплата за метки</t>
  </si>
  <si>
    <t>Расшифровка непредвиденных расходов</t>
  </si>
  <si>
    <t>профилактика короновируса</t>
  </si>
  <si>
    <t>выплаты по решению суда</t>
  </si>
  <si>
    <t>забор</t>
  </si>
  <si>
    <t>приобретение объекта электросетевого комплекса</t>
  </si>
  <si>
    <t>восстановление ливневой канализации</t>
  </si>
  <si>
    <t>арендная плата за ЗУ под зданием старого правления (выделено из ЗУ ДП)</t>
  </si>
  <si>
    <t>приобретение оборудования для стадиона (за счет целевых поступлений)</t>
  </si>
  <si>
    <t>работа спецтехники на ремонте стадиона</t>
  </si>
  <si>
    <t>юридические услуги, связанные с взысканием задолженности по взносам</t>
  </si>
  <si>
    <t>арендная плата за ЗУ, выделенного для обмена с Корольковым А.Н. (выделено из ЗУ ДП)</t>
  </si>
  <si>
    <t>изготовление вывески "Правление ТСН Молодежное"</t>
  </si>
  <si>
    <t>материалы для установки забора по ул. Садовой</t>
  </si>
  <si>
    <t>стационарные телефоны, интернет, сотовая связь, обзвон должников</t>
  </si>
  <si>
    <t>Штраф за нарушение земельного законодательства за 2019 и 2020 гг</t>
  </si>
  <si>
    <t>расходы, связанные с исполнением решения суда (копии документов и пр.)</t>
  </si>
  <si>
    <t>судебные расходы-оплата представителю (в пределах взысканных сумм)</t>
  </si>
  <si>
    <t>оплата геодезических работ по подтверждению границ ЗУ по ул. Садовая</t>
  </si>
  <si>
    <t>текущий ремонт старого здания правления</t>
  </si>
  <si>
    <t>расходы на обустройство почтового отделения</t>
  </si>
  <si>
    <t>возврат от поставщиков сумм по актам сверки, учтенных ранее в расходах</t>
  </si>
  <si>
    <t>Расшифровка незапланированных прочих доходов:</t>
  </si>
  <si>
    <t>Итого прочие доходы незапланированные</t>
  </si>
  <si>
    <t>Прочие доходы незапланированные:</t>
  </si>
  <si>
    <t>Штрафы за период 2016-2017 г</t>
  </si>
  <si>
    <t>пени Энергосбыту</t>
  </si>
  <si>
    <t>приобретение объекта основных средств под помещение почтового отделения</t>
  </si>
  <si>
    <t>ремонт трибун за счет целевых поступлений</t>
  </si>
  <si>
    <t>ремонт трибун за счет членских взносов</t>
  </si>
  <si>
    <t xml:space="preserve">судебные расходы-оплата представителю </t>
  </si>
  <si>
    <t>выкуп ЗУ</t>
  </si>
  <si>
    <t>монтаж видеонаблюдения</t>
  </si>
  <si>
    <t>Стадион и ДП</t>
  </si>
  <si>
    <t>сбор мусора, подготовка, заливка катка</t>
  </si>
  <si>
    <t>ПГС</t>
  </si>
  <si>
    <t>бетонные опоры</t>
  </si>
  <si>
    <t>установка елки, посадка саженцев, сборка опалубки для елки</t>
  </si>
  <si>
    <t>проведение крещения</t>
  </si>
  <si>
    <t>сальдо расчетов по суммам за ТБО</t>
  </si>
  <si>
    <t>Остаток денежных средств на 31.12.2019 (членских взносов)</t>
  </si>
  <si>
    <t xml:space="preserve">Справочно* остаток денежных средств на начало года: </t>
  </si>
  <si>
    <t>в том числе:</t>
  </si>
  <si>
    <t>1. Взносы, прочие-всего</t>
  </si>
  <si>
    <t>2. По программе локализации подтопления</t>
  </si>
  <si>
    <t>3. Взносы по проекту "Чистая вода"</t>
  </si>
  <si>
    <t>Поступления и расход по целевым программам</t>
  </si>
  <si>
    <t>Программа замены труб ("Чистая вода")</t>
  </si>
  <si>
    <t>Программа локализации подтоплений</t>
  </si>
  <si>
    <t>По смете</t>
  </si>
  <si>
    <t>всего денежных средств</t>
  </si>
  <si>
    <t>Остаток денежных средств на конец отчетного периода, всего:</t>
  </si>
  <si>
    <t>по программе "Чистая вода"</t>
  </si>
  <si>
    <t>по программе локализации подтопления</t>
  </si>
  <si>
    <t xml:space="preserve">По членским взносам и прочим доходам: </t>
  </si>
  <si>
    <t>остаток на 01.01.20</t>
  </si>
  <si>
    <t>поступило за 2020 год</t>
  </si>
  <si>
    <t>израсходовано за 2020 год</t>
  </si>
  <si>
    <t>Годовой план содержания и ремонта общего имущества ТСН "Молодежное" на 2020 год (Исполнение)</t>
  </si>
  <si>
    <t>остаток на 31.12.2020</t>
  </si>
  <si>
    <t>ИТОГО ПРОЧИЕ НЕПРЕДВИДЕННЫЕ РАСХОДЫ</t>
  </si>
  <si>
    <t xml:space="preserve">факт , </t>
  </si>
  <si>
    <t>отклонения (+ экономия; - перерасход)</t>
  </si>
  <si>
    <t>денежные средства, поступившие от потребителей, и не перечисленные за электроэнергию на 31.12.2020 г.</t>
  </si>
  <si>
    <t>расходы на 1 члена ТСН</t>
  </si>
  <si>
    <t>в том числе</t>
  </si>
  <si>
    <t>за счет взносов</t>
  </si>
  <si>
    <t>за счет прочих доходов</t>
  </si>
  <si>
    <t xml:space="preserve">электроэнергия на здание КПП </t>
  </si>
  <si>
    <t xml:space="preserve">телефон, интернет, сотовая связь </t>
  </si>
  <si>
    <t>компенсации при увольнении</t>
  </si>
  <si>
    <t>Количество долей членов ТСН (по состоянию на 31.12.2020 г), всего</t>
  </si>
  <si>
    <t>Количество долей членов ТСН (на 31.12.2019),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</si>
</sst>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8" fillId="0" borderId="0" xfId="0" applyFont="1" applyBorder="1"/>
    <xf numFmtId="0" fontId="8" fillId="0" borderId="6" xfId="0" applyFont="1" applyBorder="1"/>
    <xf numFmtId="0" fontId="9" fillId="0" borderId="6" xfId="0" applyFont="1" applyBorder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left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5" xfId="0" applyFont="1" applyBorder="1"/>
    <xf numFmtId="0" fontId="9" fillId="0" borderId="1" xfId="0" applyFont="1" applyBorder="1"/>
    <xf numFmtId="0" fontId="9" fillId="0" borderId="10" xfId="0" applyFont="1" applyBorder="1" applyAlignment="1">
      <alignment horizontal="center"/>
    </xf>
    <xf numFmtId="0" fontId="10" fillId="0" borderId="7" xfId="0" applyFont="1" applyBorder="1"/>
    <xf numFmtId="0" fontId="11" fillId="0" borderId="7" xfId="0" applyFont="1" applyBorder="1"/>
    <xf numFmtId="0" fontId="11" fillId="0" borderId="7" xfId="0" applyFont="1" applyBorder="1" applyAlignment="1">
      <alignment horizontal="center"/>
    </xf>
    <xf numFmtId="0" fontId="10" fillId="0" borderId="7" xfId="0" applyFont="1" applyBorder="1" applyAlignment="1">
      <alignment wrapText="1"/>
    </xf>
    <xf numFmtId="0" fontId="11" fillId="0" borderId="0" xfId="0" applyFont="1" applyBorder="1" applyAlignment="1">
      <alignment horizontal="left"/>
    </xf>
    <xf numFmtId="2" fontId="11" fillId="0" borderId="0" xfId="0" applyNumberFormat="1" applyFont="1" applyBorder="1" applyAlignment="1">
      <alignment horizontal="left"/>
    </xf>
    <xf numFmtId="0" fontId="7" fillId="0" borderId="0" xfId="0" applyFont="1" applyBorder="1"/>
    <xf numFmtId="4" fontId="8" fillId="0" borderId="0" xfId="0" applyNumberFormat="1" applyFont="1"/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0" xfId="0" applyFont="1" applyFill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14" xfId="0" applyFont="1" applyBorder="1" applyAlignment="1">
      <alignment horizontal="center"/>
    </xf>
    <xf numFmtId="4" fontId="10" fillId="0" borderId="15" xfId="0" applyNumberFormat="1" applyFont="1" applyBorder="1" applyAlignment="1">
      <alignment horizontal="center"/>
    </xf>
    <xf numFmtId="4" fontId="11" fillId="0" borderId="15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4" fontId="12" fillId="0" borderId="15" xfId="0" applyNumberFormat="1" applyFont="1" applyBorder="1" applyAlignment="1">
      <alignment horizontal="center"/>
    </xf>
    <xf numFmtId="4" fontId="7" fillId="0" borderId="0" xfId="0" applyNumberFormat="1" applyFont="1" applyBorder="1"/>
    <xf numFmtId="0" fontId="3" fillId="0" borderId="7" xfId="0" applyFont="1" applyBorder="1" applyAlignment="1">
      <alignment horizontal="left"/>
    </xf>
    <xf numFmtId="0" fontId="12" fillId="0" borderId="1" xfId="0" applyFont="1" applyBorder="1"/>
    <xf numFmtId="3" fontId="7" fillId="0" borderId="0" xfId="0" applyNumberFormat="1" applyFont="1"/>
    <xf numFmtId="0" fontId="2" fillId="0" borderId="7" xfId="0" applyFont="1" applyBorder="1" applyAlignment="1">
      <alignment horizontal="left"/>
    </xf>
    <xf numFmtId="0" fontId="12" fillId="0" borderId="0" xfId="0" applyFont="1" applyBorder="1"/>
    <xf numFmtId="3" fontId="12" fillId="0" borderId="0" xfId="0" applyNumberFormat="1" applyFont="1" applyBorder="1" applyAlignment="1">
      <alignment horizontal="center"/>
    </xf>
    <xf numFmtId="0" fontId="12" fillId="0" borderId="21" xfId="0" applyFont="1" applyBorder="1" applyAlignment="1">
      <alignment wrapText="1"/>
    </xf>
    <xf numFmtId="0" fontId="12" fillId="0" borderId="23" xfId="0" applyFont="1" applyBorder="1" applyAlignment="1">
      <alignment wrapText="1"/>
    </xf>
    <xf numFmtId="0" fontId="12" fillId="0" borderId="23" xfId="0" applyFont="1" applyBorder="1"/>
    <xf numFmtId="0" fontId="8" fillId="0" borderId="23" xfId="0" applyFont="1" applyBorder="1"/>
    <xf numFmtId="0" fontId="7" fillId="0" borderId="25" xfId="0" applyFont="1" applyBorder="1"/>
    <xf numFmtId="3" fontId="7" fillId="0" borderId="26" xfId="0" applyNumberFormat="1" applyFont="1" applyBorder="1"/>
    <xf numFmtId="0" fontId="0" fillId="2" borderId="0" xfId="0" applyFill="1"/>
    <xf numFmtId="4" fontId="0" fillId="2" borderId="0" xfId="0" applyNumberFormat="1" applyFill="1" applyBorder="1"/>
    <xf numFmtId="0" fontId="0" fillId="2" borderId="0" xfId="0" applyFill="1" applyBorder="1"/>
    <xf numFmtId="4" fontId="10" fillId="2" borderId="1" xfId="0" applyNumberFormat="1" applyFont="1" applyFill="1" applyBorder="1"/>
    <xf numFmtId="0" fontId="10" fillId="2" borderId="0" xfId="0" applyFont="1" applyFill="1"/>
    <xf numFmtId="0" fontId="8" fillId="0" borderId="0" xfId="0" applyFont="1" applyBorder="1" applyAlignment="1">
      <alignment wrapText="1"/>
    </xf>
    <xf numFmtId="0" fontId="10" fillId="2" borderId="1" xfId="0" applyFont="1" applyFill="1" applyBorder="1"/>
    <xf numFmtId="4" fontId="7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3" fontId="15" fillId="0" borderId="22" xfId="0" applyNumberFormat="1" applyFont="1" applyBorder="1"/>
    <xf numFmtId="3" fontId="15" fillId="0" borderId="24" xfId="0" applyNumberFormat="1" applyFont="1" applyBorder="1"/>
    <xf numFmtId="3" fontId="15" fillId="0" borderId="24" xfId="0" applyNumberFormat="1" applyFont="1" applyFill="1" applyBorder="1"/>
    <xf numFmtId="0" fontId="0" fillId="0" borderId="0" xfId="0" applyBorder="1"/>
    <xf numFmtId="3" fontId="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4" fontId="14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14" fillId="0" borderId="1" xfId="0" applyFont="1" applyBorder="1"/>
    <xf numFmtId="3" fontId="8" fillId="0" borderId="1" xfId="0" applyNumberFormat="1" applyFont="1" applyBorder="1"/>
    <xf numFmtId="3" fontId="7" fillId="0" borderId="1" xfId="0" applyNumberFormat="1" applyFont="1" applyBorder="1" applyAlignment="1">
      <alignment horizontal="center"/>
    </xf>
    <xf numFmtId="0" fontId="7" fillId="0" borderId="1" xfId="0" applyFont="1" applyFill="1" applyBorder="1"/>
    <xf numFmtId="0" fontId="16" fillId="2" borderId="0" xfId="0" applyFont="1" applyFill="1"/>
    <xf numFmtId="0" fontId="16" fillId="2" borderId="12" xfId="0" applyFont="1" applyFill="1" applyBorder="1"/>
    <xf numFmtId="4" fontId="16" fillId="2" borderId="1" xfId="0" applyNumberFormat="1" applyFont="1" applyFill="1" applyBorder="1"/>
    <xf numFmtId="4" fontId="17" fillId="2" borderId="15" xfId="0" applyNumberFormat="1" applyFont="1" applyFill="1" applyBorder="1"/>
    <xf numFmtId="4" fontId="17" fillId="2" borderId="1" xfId="0" applyNumberFormat="1" applyFont="1" applyFill="1" applyBorder="1"/>
    <xf numFmtId="4" fontId="18" fillId="2" borderId="15" xfId="0" applyNumberFormat="1" applyFont="1" applyFill="1" applyBorder="1" applyAlignment="1">
      <alignment horizontal="center"/>
    </xf>
    <xf numFmtId="0" fontId="10" fillId="0" borderId="1" xfId="0" applyFont="1" applyBorder="1"/>
    <xf numFmtId="4" fontId="10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wrapText="1"/>
    </xf>
    <xf numFmtId="4" fontId="8" fillId="0" borderId="0" xfId="0" applyNumberFormat="1" applyFont="1" applyBorder="1"/>
    <xf numFmtId="0" fontId="0" fillId="0" borderId="0" xfId="0" applyFont="1" applyAlignment="1">
      <alignment horizontal="center"/>
    </xf>
    <xf numFmtId="0" fontId="5" fillId="2" borderId="0" xfId="0" applyFont="1" applyFill="1"/>
    <xf numFmtId="0" fontId="7" fillId="0" borderId="16" xfId="0" applyFont="1" applyBorder="1" applyAlignment="1">
      <alignment horizontal="center"/>
    </xf>
    <xf numFmtId="0" fontId="19" fillId="2" borderId="20" xfId="0" applyFont="1" applyFill="1" applyBorder="1" applyAlignment="1">
      <alignment wrapText="1"/>
    </xf>
    <xf numFmtId="0" fontId="8" fillId="0" borderId="0" xfId="0" applyFont="1" applyAlignment="1">
      <alignment horizontal="center" wrapText="1"/>
    </xf>
    <xf numFmtId="4" fontId="13" fillId="2" borderId="1" xfId="0" applyNumberFormat="1" applyFont="1" applyFill="1" applyBorder="1"/>
    <xf numFmtId="0" fontId="13" fillId="2" borderId="1" xfId="0" applyFont="1" applyFill="1" applyBorder="1" applyAlignment="1">
      <alignment wrapText="1"/>
    </xf>
    <xf numFmtId="0" fontId="1" fillId="2" borderId="1" xfId="0" applyFont="1" applyFill="1" applyBorder="1"/>
    <xf numFmtId="3" fontId="1" fillId="2" borderId="1" xfId="0" applyNumberFormat="1" applyFont="1" applyFill="1" applyBorder="1"/>
    <xf numFmtId="3" fontId="13" fillId="2" borderId="1" xfId="0" applyNumberFormat="1" applyFont="1" applyFill="1" applyBorder="1"/>
    <xf numFmtId="0" fontId="13" fillId="0" borderId="7" xfId="0" applyFont="1" applyBorder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20" fillId="2" borderId="13" xfId="0" applyNumberFormat="1" applyFont="1" applyFill="1" applyBorder="1" applyAlignment="1">
      <alignment horizontal="center"/>
    </xf>
    <xf numFmtId="0" fontId="7" fillId="0" borderId="6" xfId="0" applyFont="1" applyBorder="1"/>
    <xf numFmtId="0" fontId="13" fillId="0" borderId="7" xfId="0" applyFont="1" applyBorder="1"/>
    <xf numFmtId="4" fontId="13" fillId="0" borderId="15" xfId="0" applyNumberFormat="1" applyFont="1" applyBorder="1" applyAlignment="1">
      <alignment horizontal="center"/>
    </xf>
    <xf numFmtId="4" fontId="20" fillId="2" borderId="15" xfId="0" applyNumberFormat="1" applyFont="1" applyFill="1" applyBorder="1" applyAlignment="1">
      <alignment horizontal="center"/>
    </xf>
    <xf numFmtId="0" fontId="5" fillId="0" borderId="1" xfId="0" applyFont="1" applyBorder="1"/>
    <xf numFmtId="4" fontId="20" fillId="2" borderId="1" xfId="0" applyNumberFormat="1" applyFont="1" applyFill="1" applyBorder="1"/>
    <xf numFmtId="0" fontId="13" fillId="2" borderId="0" xfId="0" applyFont="1" applyFill="1"/>
    <xf numFmtId="3" fontId="7" fillId="0" borderId="1" xfId="0" applyNumberFormat="1" applyFont="1" applyBorder="1"/>
    <xf numFmtId="3" fontId="12" fillId="0" borderId="1" xfId="0" applyNumberFormat="1" applyFont="1" applyBorder="1" applyAlignment="1">
      <alignment horizontal="center"/>
    </xf>
    <xf numFmtId="3" fontId="21" fillId="0" borderId="1" xfId="0" applyNumberFormat="1" applyFont="1" applyBorder="1"/>
    <xf numFmtId="0" fontId="12" fillId="0" borderId="1" xfId="0" applyFont="1" applyBorder="1" applyAlignment="1">
      <alignment horizontal="center"/>
    </xf>
    <xf numFmtId="3" fontId="15" fillId="2" borderId="1" xfId="0" applyNumberFormat="1" applyFont="1" applyFill="1" applyBorder="1"/>
    <xf numFmtId="3" fontId="15" fillId="0" borderId="1" xfId="0" applyNumberFormat="1" applyFont="1" applyBorder="1"/>
    <xf numFmtId="3" fontId="15" fillId="0" borderId="1" xfId="0" applyNumberFormat="1" applyFont="1" applyBorder="1" applyAlignment="1">
      <alignment horizontal="center"/>
    </xf>
    <xf numFmtId="3" fontId="12" fillId="0" borderId="1" xfId="0" applyNumberFormat="1" applyFont="1" applyBorder="1"/>
    <xf numFmtId="4" fontId="12" fillId="0" borderId="1" xfId="0" applyNumberFormat="1" applyFont="1" applyBorder="1"/>
    <xf numFmtId="4" fontId="12" fillId="0" borderId="1" xfId="0" applyNumberFormat="1" applyFont="1" applyBorder="1" applyAlignment="1">
      <alignment horizontal="left"/>
    </xf>
    <xf numFmtId="3" fontId="19" fillId="2" borderId="1" xfId="0" applyNumberFormat="1" applyFont="1" applyFill="1" applyBorder="1"/>
    <xf numFmtId="49" fontId="12" fillId="0" borderId="1" xfId="0" applyNumberFormat="1" applyFont="1" applyBorder="1"/>
    <xf numFmtId="49" fontId="12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3" fillId="2" borderId="18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4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tabSelected="1" workbookViewId="0">
      <selection activeCell="I14" sqref="I14"/>
    </sheetView>
  </sheetViews>
  <sheetFormatPr defaultRowHeight="15" x14ac:dyDescent="0.25"/>
  <cols>
    <col min="2" max="2" width="99.7109375" bestFit="1" customWidth="1"/>
    <col min="3" max="3" width="17.85546875" bestFit="1" customWidth="1"/>
    <col min="4" max="4" width="18.85546875" customWidth="1"/>
    <col min="5" max="5" width="22.42578125" style="5" customWidth="1"/>
    <col min="6" max="6" width="15.42578125" bestFit="1" customWidth="1"/>
    <col min="7" max="8" width="12.28515625" bestFit="1" customWidth="1"/>
    <col min="9" max="9" width="15.42578125" bestFit="1" customWidth="1"/>
  </cols>
  <sheetData>
    <row r="1" spans="1:6" ht="14.25" customHeight="1" x14ac:dyDescent="0.35">
      <c r="A1" s="6"/>
      <c r="B1" s="6"/>
      <c r="C1" s="6"/>
      <c r="D1" s="6"/>
      <c r="E1" s="7"/>
    </row>
    <row r="2" spans="1:6" s="5" customFormat="1" ht="60.75" customHeight="1" x14ac:dyDescent="0.35">
      <c r="A2" s="125" t="s">
        <v>219</v>
      </c>
      <c r="B2" s="125"/>
      <c r="C2" s="125"/>
      <c r="D2" s="125"/>
      <c r="E2" s="125"/>
    </row>
    <row r="3" spans="1:6" ht="21" x14ac:dyDescent="0.35">
      <c r="A3" s="6"/>
      <c r="B3" s="8"/>
      <c r="C3" s="8"/>
      <c r="D3" s="8"/>
      <c r="E3" s="7"/>
    </row>
    <row r="4" spans="1:6" ht="21" x14ac:dyDescent="0.35">
      <c r="A4" s="6"/>
      <c r="B4" s="9" t="s">
        <v>233</v>
      </c>
      <c r="C4" s="9"/>
      <c r="D4" s="9">
        <v>581</v>
      </c>
      <c r="E4" s="90"/>
    </row>
    <row r="5" spans="1:6" ht="21" x14ac:dyDescent="0.35">
      <c r="A5" s="6"/>
      <c r="B5" s="9" t="s">
        <v>80</v>
      </c>
      <c r="C5" s="9"/>
      <c r="D5" s="9">
        <v>16</v>
      </c>
      <c r="E5" s="7"/>
    </row>
    <row r="6" spans="1:6" ht="21" x14ac:dyDescent="0.35">
      <c r="A6" s="6"/>
      <c r="B6" s="9" t="s">
        <v>232</v>
      </c>
      <c r="C6" s="9"/>
      <c r="D6" s="9">
        <v>598.5</v>
      </c>
      <c r="E6" s="7"/>
    </row>
    <row r="7" spans="1:6" ht="21" x14ac:dyDescent="0.35">
      <c r="A7" s="10"/>
      <c r="B7" s="26"/>
      <c r="C7" s="10"/>
      <c r="D7" s="41"/>
      <c r="E7" s="7"/>
    </row>
    <row r="8" spans="1:6" ht="21" x14ac:dyDescent="0.35">
      <c r="A8" s="10"/>
      <c r="B8" s="26" t="s">
        <v>202</v>
      </c>
      <c r="C8" s="10"/>
      <c r="D8" s="41">
        <v>1271858</v>
      </c>
      <c r="E8" s="7"/>
    </row>
    <row r="9" spans="1:6" ht="21" x14ac:dyDescent="0.35">
      <c r="A9" s="10"/>
      <c r="B9" s="26" t="s">
        <v>203</v>
      </c>
      <c r="C9" s="10"/>
      <c r="D9" s="41"/>
      <c r="E9" s="7"/>
    </row>
    <row r="10" spans="1:6" ht="21" x14ac:dyDescent="0.35">
      <c r="A10" s="10"/>
      <c r="B10" s="26" t="s">
        <v>204</v>
      </c>
      <c r="C10" s="10"/>
      <c r="D10" s="41">
        <v>890946</v>
      </c>
      <c r="E10" s="7"/>
    </row>
    <row r="11" spans="1:6" ht="21" x14ac:dyDescent="0.35">
      <c r="A11" s="10"/>
      <c r="B11" s="26" t="s">
        <v>205</v>
      </c>
      <c r="C11" s="10"/>
      <c r="D11" s="41">
        <v>380912</v>
      </c>
      <c r="E11" s="7"/>
    </row>
    <row r="12" spans="1:6" ht="21" x14ac:dyDescent="0.35">
      <c r="A12" s="10"/>
      <c r="B12" s="26" t="s">
        <v>206</v>
      </c>
      <c r="C12" s="10"/>
      <c r="D12" s="41">
        <v>0</v>
      </c>
      <c r="E12" s="7"/>
    </row>
    <row r="13" spans="1:6" ht="21" x14ac:dyDescent="0.35">
      <c r="A13" s="10"/>
      <c r="B13" s="26"/>
      <c r="C13" s="10"/>
      <c r="D13" s="41"/>
      <c r="E13" s="7"/>
    </row>
    <row r="14" spans="1:6" ht="21" x14ac:dyDescent="0.35">
      <c r="A14" s="10"/>
      <c r="B14" s="26"/>
      <c r="C14" s="10"/>
      <c r="D14" s="41"/>
      <c r="E14" s="7"/>
    </row>
    <row r="15" spans="1:6" s="1" customFormat="1" ht="21" customHeight="1" x14ac:dyDescent="0.25">
      <c r="A15" s="124"/>
      <c r="B15" s="124" t="s">
        <v>8</v>
      </c>
      <c r="C15" s="124" t="s">
        <v>88</v>
      </c>
      <c r="D15" s="126" t="s">
        <v>117</v>
      </c>
      <c r="E15" s="124" t="s">
        <v>23</v>
      </c>
      <c r="F15" s="124" t="s">
        <v>150</v>
      </c>
    </row>
    <row r="16" spans="1:6" s="1" customFormat="1" ht="21" customHeight="1" x14ac:dyDescent="0.25">
      <c r="A16" s="124"/>
      <c r="B16" s="124"/>
      <c r="C16" s="124"/>
      <c r="D16" s="126"/>
      <c r="E16" s="124"/>
      <c r="F16" s="124"/>
    </row>
    <row r="17" spans="1:10" s="1" customFormat="1" ht="21" customHeight="1" x14ac:dyDescent="0.25">
      <c r="A17" s="124"/>
      <c r="B17" s="124"/>
      <c r="C17" s="124"/>
      <c r="D17" s="126"/>
      <c r="E17" s="124"/>
      <c r="F17" s="124"/>
    </row>
    <row r="18" spans="1:10" ht="21" x14ac:dyDescent="0.35">
      <c r="A18" s="28"/>
      <c r="B18" s="28" t="s">
        <v>25</v>
      </c>
      <c r="C18" s="121" t="s">
        <v>89</v>
      </c>
      <c r="D18" s="43">
        <v>565</v>
      </c>
      <c r="E18" s="111">
        <v>25000</v>
      </c>
      <c r="F18" s="112"/>
    </row>
    <row r="19" spans="1:10" ht="21" x14ac:dyDescent="0.35">
      <c r="A19" s="28"/>
      <c r="B19" s="28" t="s">
        <v>26</v>
      </c>
      <c r="C19" s="121" t="s">
        <v>143</v>
      </c>
      <c r="D19" s="43">
        <v>16</v>
      </c>
      <c r="E19" s="111">
        <v>12500</v>
      </c>
      <c r="F19" s="112"/>
    </row>
    <row r="20" spans="1:10" ht="21" x14ac:dyDescent="0.35">
      <c r="A20" s="28"/>
      <c r="B20" s="28" t="s">
        <v>24</v>
      </c>
      <c r="C20" s="121" t="s">
        <v>90</v>
      </c>
      <c r="D20" s="43">
        <v>581</v>
      </c>
      <c r="E20" s="113"/>
      <c r="F20" s="112"/>
    </row>
    <row r="21" spans="1:10" s="5" customFormat="1" ht="21" x14ac:dyDescent="0.35">
      <c r="A21" s="32"/>
      <c r="B21" s="29" t="s">
        <v>11</v>
      </c>
      <c r="C21" s="122" t="s">
        <v>91</v>
      </c>
      <c r="D21" s="113"/>
      <c r="E21" s="113"/>
      <c r="F21" s="111"/>
      <c r="G21" s="7"/>
    </row>
    <row r="22" spans="1:10" s="5" customFormat="1" ht="21" x14ac:dyDescent="0.35">
      <c r="A22" s="32"/>
      <c r="B22" s="29" t="s">
        <v>201</v>
      </c>
      <c r="C22" s="122" t="s">
        <v>92</v>
      </c>
      <c r="D22" s="113"/>
      <c r="E22" s="111">
        <v>890946</v>
      </c>
      <c r="F22" s="111">
        <v>890946</v>
      </c>
      <c r="G22" s="7"/>
    </row>
    <row r="23" spans="1:10" s="1" customFormat="1" ht="21" x14ac:dyDescent="0.35">
      <c r="A23" s="30"/>
      <c r="B23" s="30" t="s">
        <v>146</v>
      </c>
      <c r="C23" s="121" t="s">
        <v>93</v>
      </c>
      <c r="D23" s="30"/>
      <c r="E23" s="78">
        <f>E24+E25</f>
        <v>14325000</v>
      </c>
      <c r="F23" s="120">
        <v>12591450</v>
      </c>
      <c r="G23" s="3"/>
    </row>
    <row r="24" spans="1:10" ht="21" x14ac:dyDescent="0.35">
      <c r="A24" s="28"/>
      <c r="B24" s="18" t="s">
        <v>147</v>
      </c>
      <c r="C24" s="121" t="s">
        <v>94</v>
      </c>
      <c r="D24" s="43">
        <v>16</v>
      </c>
      <c r="E24" s="111">
        <f>D19*E19</f>
        <v>200000</v>
      </c>
      <c r="F24" s="115"/>
      <c r="G24" s="6"/>
    </row>
    <row r="25" spans="1:10" ht="21" x14ac:dyDescent="0.35">
      <c r="A25" s="28"/>
      <c r="B25" s="18" t="s">
        <v>148</v>
      </c>
      <c r="C25" s="121" t="s">
        <v>144</v>
      </c>
      <c r="D25" s="43">
        <v>565</v>
      </c>
      <c r="E25" s="111">
        <f>D25*E18</f>
        <v>14125000</v>
      </c>
      <c r="F25" s="115"/>
      <c r="G25" s="6"/>
    </row>
    <row r="26" spans="1:10" ht="42" x14ac:dyDescent="0.35">
      <c r="A26" s="28"/>
      <c r="B26" s="33" t="s">
        <v>86</v>
      </c>
      <c r="C26" s="123" t="s">
        <v>95</v>
      </c>
      <c r="D26" s="43"/>
      <c r="E26" s="111">
        <v>-202430</v>
      </c>
      <c r="F26" s="114">
        <v>-194250</v>
      </c>
      <c r="G26" s="6"/>
    </row>
    <row r="27" spans="1:10" ht="21" x14ac:dyDescent="0.35">
      <c r="A27" s="28"/>
      <c r="B27" s="33" t="s">
        <v>87</v>
      </c>
      <c r="C27" s="123" t="s">
        <v>96</v>
      </c>
      <c r="D27" s="43"/>
      <c r="E27" s="111">
        <v>-111387.52</v>
      </c>
      <c r="F27" s="115">
        <v>-111388</v>
      </c>
      <c r="G27" s="6"/>
    </row>
    <row r="28" spans="1:10" ht="42" x14ac:dyDescent="0.35">
      <c r="A28" s="28"/>
      <c r="B28" s="33" t="s">
        <v>118</v>
      </c>
      <c r="C28" s="123" t="s">
        <v>97</v>
      </c>
      <c r="D28" s="43"/>
      <c r="E28" s="111">
        <v>-380912</v>
      </c>
      <c r="F28" s="115">
        <v>0</v>
      </c>
      <c r="G28" s="6"/>
    </row>
    <row r="29" spans="1:10" ht="21" x14ac:dyDescent="0.35">
      <c r="A29" s="28"/>
      <c r="B29" s="18" t="s">
        <v>9</v>
      </c>
      <c r="C29" s="121" t="s">
        <v>98</v>
      </c>
      <c r="D29" s="43"/>
      <c r="E29" s="111">
        <v>7036655</v>
      </c>
      <c r="F29" s="114">
        <v>4922649</v>
      </c>
      <c r="G29" s="6"/>
    </row>
    <row r="30" spans="1:10" ht="21" x14ac:dyDescent="0.35">
      <c r="A30" s="28"/>
      <c r="B30" s="18" t="s">
        <v>81</v>
      </c>
      <c r="C30" s="121" t="s">
        <v>99</v>
      </c>
      <c r="D30" s="43"/>
      <c r="E30" s="111">
        <f>E31+E32+E33+E34</f>
        <v>4368336</v>
      </c>
      <c r="F30" s="116">
        <f>SUM(F31:F34)</f>
        <v>1792733</v>
      </c>
      <c r="G30" s="6"/>
    </row>
    <row r="31" spans="1:10" ht="21" x14ac:dyDescent="0.35">
      <c r="A31" s="28"/>
      <c r="B31" s="18" t="s">
        <v>82</v>
      </c>
      <c r="C31" s="121" t="s">
        <v>100</v>
      </c>
      <c r="D31" s="43"/>
      <c r="E31" s="111">
        <v>1684632</v>
      </c>
      <c r="F31" s="114">
        <v>864433</v>
      </c>
      <c r="J31" s="6"/>
    </row>
    <row r="32" spans="1:10" ht="21" x14ac:dyDescent="0.35">
      <c r="A32" s="28"/>
      <c r="B32" s="18" t="s">
        <v>83</v>
      </c>
      <c r="C32" s="121" t="s">
        <v>101</v>
      </c>
      <c r="D32" s="43"/>
      <c r="E32" s="111">
        <v>1822800</v>
      </c>
      <c r="F32" s="114">
        <v>151900</v>
      </c>
      <c r="G32" s="6"/>
    </row>
    <row r="33" spans="1:9" ht="21" x14ac:dyDescent="0.35">
      <c r="A33" s="28"/>
      <c r="B33" s="18" t="s">
        <v>84</v>
      </c>
      <c r="C33" s="121" t="s">
        <v>102</v>
      </c>
      <c r="D33" s="43"/>
      <c r="E33" s="111">
        <v>518400</v>
      </c>
      <c r="F33" s="114">
        <v>475200</v>
      </c>
      <c r="G33" s="6"/>
    </row>
    <row r="34" spans="1:9" ht="21" x14ac:dyDescent="0.35">
      <c r="A34" s="28"/>
      <c r="B34" s="18" t="s">
        <v>85</v>
      </c>
      <c r="C34" s="121" t="s">
        <v>103</v>
      </c>
      <c r="D34" s="43"/>
      <c r="E34" s="111">
        <v>342504</v>
      </c>
      <c r="F34" s="114">
        <v>301200</v>
      </c>
      <c r="G34" s="6"/>
    </row>
    <row r="35" spans="1:9" ht="21" x14ac:dyDescent="0.35">
      <c r="A35" s="28"/>
      <c r="B35" s="18" t="s">
        <v>185</v>
      </c>
      <c r="C35" s="121"/>
      <c r="D35" s="43"/>
      <c r="E35" s="111"/>
      <c r="F35" s="114">
        <f>C64</f>
        <v>2196211</v>
      </c>
      <c r="G35" s="6"/>
    </row>
    <row r="36" spans="1:9" s="3" customFormat="1" ht="21" x14ac:dyDescent="0.35">
      <c r="A36" s="30"/>
      <c r="B36" s="30" t="s">
        <v>13</v>
      </c>
      <c r="C36" s="121" t="s">
        <v>104</v>
      </c>
      <c r="D36" s="30"/>
      <c r="E36" s="78">
        <f>E23+E26+E27+E28+E29+E30</f>
        <v>25035261.48</v>
      </c>
      <c r="F36" s="78">
        <f>F23+F26+F27+F29+F30+F35</f>
        <v>21197405</v>
      </c>
      <c r="I36" s="44"/>
    </row>
    <row r="37" spans="1:9" s="3" customFormat="1" ht="21" x14ac:dyDescent="0.35">
      <c r="A37" s="30"/>
      <c r="B37" s="30" t="s">
        <v>22</v>
      </c>
      <c r="C37" s="121" t="s">
        <v>105</v>
      </c>
      <c r="D37" s="30"/>
      <c r="E37" s="78">
        <f>E22+E36</f>
        <v>25926207.48</v>
      </c>
      <c r="F37" s="110">
        <f>F22+F36</f>
        <v>22088351</v>
      </c>
    </row>
    <row r="38" spans="1:9" s="4" customFormat="1" ht="21" x14ac:dyDescent="0.35">
      <c r="A38" s="29"/>
      <c r="B38" s="29" t="s">
        <v>10</v>
      </c>
      <c r="C38" s="122" t="s">
        <v>106</v>
      </c>
      <c r="D38" s="113"/>
      <c r="E38" s="111"/>
      <c r="F38" s="111"/>
      <c r="G38" s="13"/>
    </row>
    <row r="39" spans="1:9" s="1" customFormat="1" ht="21" x14ac:dyDescent="0.35">
      <c r="A39" s="18" t="s">
        <v>14</v>
      </c>
      <c r="B39" s="18" t="s">
        <v>0</v>
      </c>
      <c r="C39" s="121" t="s">
        <v>107</v>
      </c>
      <c r="D39" s="118"/>
      <c r="E39" s="111">
        <v>2868940</v>
      </c>
      <c r="F39" s="117">
        <v>2107486</v>
      </c>
      <c r="G39" s="8"/>
    </row>
    <row r="40" spans="1:9" s="1" customFormat="1" ht="21" x14ac:dyDescent="0.35">
      <c r="A40" s="18" t="s">
        <v>17</v>
      </c>
      <c r="B40" s="18" t="s">
        <v>1</v>
      </c>
      <c r="C40" s="121" t="s">
        <v>108</v>
      </c>
      <c r="D40" s="118"/>
      <c r="E40" s="111">
        <v>6605595</v>
      </c>
      <c r="F40" s="117">
        <v>4233594</v>
      </c>
      <c r="G40" s="8"/>
    </row>
    <row r="41" spans="1:9" s="1" customFormat="1" ht="21" x14ac:dyDescent="0.35">
      <c r="A41" s="18" t="s">
        <v>15</v>
      </c>
      <c r="B41" s="18" t="s">
        <v>2</v>
      </c>
      <c r="C41" s="121" t="s">
        <v>109</v>
      </c>
      <c r="D41" s="118"/>
      <c r="E41" s="111">
        <v>566000</v>
      </c>
      <c r="F41" s="117">
        <v>484400</v>
      </c>
      <c r="G41" s="8"/>
    </row>
    <row r="42" spans="1:9" s="1" customFormat="1" ht="21" x14ac:dyDescent="0.35">
      <c r="A42" s="18" t="s">
        <v>19</v>
      </c>
      <c r="B42" s="18" t="s">
        <v>7</v>
      </c>
      <c r="C42" s="121" t="s">
        <v>110</v>
      </c>
      <c r="D42" s="118"/>
      <c r="E42" s="111">
        <v>2018000</v>
      </c>
      <c r="F42" s="117">
        <v>2164217</v>
      </c>
      <c r="G42" s="8"/>
    </row>
    <row r="43" spans="1:9" ht="21" x14ac:dyDescent="0.35">
      <c r="A43" s="28" t="s">
        <v>16</v>
      </c>
      <c r="B43" s="18" t="s">
        <v>3</v>
      </c>
      <c r="C43" s="121" t="s">
        <v>111</v>
      </c>
      <c r="D43" s="118"/>
      <c r="E43" s="111">
        <v>8618641</v>
      </c>
      <c r="F43" s="117">
        <v>8615038</v>
      </c>
      <c r="G43" s="6"/>
      <c r="H43" s="1"/>
      <c r="I43" s="1"/>
    </row>
    <row r="44" spans="1:9" ht="21" x14ac:dyDescent="0.35">
      <c r="A44" s="28" t="s">
        <v>20</v>
      </c>
      <c r="B44" s="18" t="s">
        <v>4</v>
      </c>
      <c r="C44" s="121" t="s">
        <v>112</v>
      </c>
      <c r="D44" s="118"/>
      <c r="E44" s="111">
        <v>277300</v>
      </c>
      <c r="F44" s="117">
        <v>13200</v>
      </c>
      <c r="G44" s="6"/>
      <c r="H44" s="1"/>
      <c r="I44" s="1"/>
    </row>
    <row r="45" spans="1:9" s="2" customFormat="1" ht="21" x14ac:dyDescent="0.35">
      <c r="A45" s="18" t="s">
        <v>21</v>
      </c>
      <c r="B45" s="18" t="s">
        <v>5</v>
      </c>
      <c r="C45" s="121" t="s">
        <v>113</v>
      </c>
      <c r="D45" s="118"/>
      <c r="E45" s="111">
        <v>532486</v>
      </c>
      <c r="F45" s="117">
        <v>398639</v>
      </c>
      <c r="G45" s="8"/>
      <c r="H45" s="1"/>
    </row>
    <row r="46" spans="1:9" s="1" customFormat="1" ht="21" x14ac:dyDescent="0.35">
      <c r="A46" s="18" t="s">
        <v>18</v>
      </c>
      <c r="B46" s="18" t="s">
        <v>6</v>
      </c>
      <c r="C46" s="121" t="s">
        <v>114</v>
      </c>
      <c r="D46" s="118"/>
      <c r="E46" s="111">
        <v>2180000</v>
      </c>
      <c r="F46" s="117">
        <v>2732046</v>
      </c>
      <c r="G46" s="8"/>
    </row>
    <row r="47" spans="1:9" s="1" customFormat="1" ht="21" x14ac:dyDescent="0.35">
      <c r="A47" s="18"/>
      <c r="B47" s="18"/>
      <c r="C47" s="121" t="s">
        <v>115</v>
      </c>
      <c r="D47" s="118"/>
      <c r="E47" s="111"/>
      <c r="F47" s="117"/>
      <c r="G47" s="8"/>
    </row>
    <row r="48" spans="1:9" s="1" customFormat="1" ht="21" x14ac:dyDescent="0.35">
      <c r="A48" s="18"/>
      <c r="B48" s="34" t="s">
        <v>12</v>
      </c>
      <c r="C48" s="122" t="s">
        <v>116</v>
      </c>
      <c r="D48" s="119"/>
      <c r="E48" s="111">
        <f t="shared" ref="E48:F48" si="0">SUM(E39:E47)</f>
        <v>23666962</v>
      </c>
      <c r="F48" s="111">
        <f t="shared" si="0"/>
        <v>20748620</v>
      </c>
      <c r="G48" s="8"/>
    </row>
    <row r="49" spans="1:7" s="1" customFormat="1" ht="21" x14ac:dyDescent="0.35">
      <c r="A49" s="18" t="s">
        <v>119</v>
      </c>
      <c r="B49" s="35" t="s">
        <v>145</v>
      </c>
      <c r="C49" s="122" t="s">
        <v>120</v>
      </c>
      <c r="D49" s="119"/>
      <c r="E49" s="111">
        <f t="shared" ref="E49" si="1">E48/573</f>
        <v>41303.59860383944</v>
      </c>
      <c r="F49" s="111">
        <f>F48/598.5</f>
        <v>34667.70258980785</v>
      </c>
      <c r="G49" s="8"/>
    </row>
    <row r="50" spans="1:7" s="1" customFormat="1" ht="21" x14ac:dyDescent="0.35">
      <c r="A50" s="9"/>
      <c r="B50" s="14"/>
      <c r="C50" s="14"/>
      <c r="D50" s="14"/>
      <c r="E50" s="15"/>
      <c r="F50" s="8"/>
      <c r="G50" s="8"/>
    </row>
    <row r="51" spans="1:7" s="1" customFormat="1" ht="21.75" thickBot="1" x14ac:dyDescent="0.4">
      <c r="A51" s="9"/>
      <c r="B51" s="14" t="s">
        <v>183</v>
      </c>
      <c r="C51" s="14"/>
      <c r="D51" s="14"/>
      <c r="E51" s="15"/>
      <c r="F51" s="8"/>
      <c r="G51" s="8"/>
    </row>
    <row r="52" spans="1:7" ht="42" x14ac:dyDescent="0.35">
      <c r="A52" s="10"/>
      <c r="B52" s="48" t="s">
        <v>151</v>
      </c>
      <c r="C52" s="66">
        <v>19055</v>
      </c>
      <c r="D52" s="46"/>
      <c r="E52" s="47"/>
      <c r="G52" s="6"/>
    </row>
    <row r="53" spans="1:7" ht="21" x14ac:dyDescent="0.35">
      <c r="A53" s="10"/>
      <c r="B53" s="49" t="s">
        <v>153</v>
      </c>
      <c r="C53" s="67">
        <v>25573</v>
      </c>
      <c r="D53" s="46"/>
      <c r="E53" s="47"/>
      <c r="G53" s="6"/>
    </row>
    <row r="54" spans="1:7" ht="21" x14ac:dyDescent="0.35">
      <c r="A54" s="10"/>
      <c r="B54" s="50" t="s">
        <v>154</v>
      </c>
      <c r="C54" s="67">
        <v>43000</v>
      </c>
      <c r="D54" s="46"/>
      <c r="E54" s="47"/>
      <c r="G54" s="6"/>
    </row>
    <row r="55" spans="1:7" ht="21" x14ac:dyDescent="0.35">
      <c r="A55" s="10"/>
      <c r="B55" s="50" t="s">
        <v>159</v>
      </c>
      <c r="C55" s="67">
        <v>961000</v>
      </c>
      <c r="D55" s="46"/>
      <c r="E55" s="47"/>
      <c r="G55" s="6"/>
    </row>
    <row r="56" spans="1:7" ht="21" x14ac:dyDescent="0.35">
      <c r="A56" s="10"/>
      <c r="B56" s="49" t="s">
        <v>152</v>
      </c>
      <c r="C56" s="67">
        <v>340432</v>
      </c>
      <c r="D56" s="46"/>
      <c r="E56" s="47"/>
      <c r="G56" s="6"/>
    </row>
    <row r="57" spans="1:7" ht="21" x14ac:dyDescent="0.35">
      <c r="A57" s="10"/>
      <c r="B57" s="50" t="s">
        <v>155</v>
      </c>
      <c r="C57" s="67">
        <v>114900</v>
      </c>
      <c r="D57" s="46"/>
      <c r="E57" s="47"/>
      <c r="G57" s="6"/>
    </row>
    <row r="58" spans="1:7" ht="21" x14ac:dyDescent="0.35">
      <c r="A58" s="10"/>
      <c r="B58" s="50" t="s">
        <v>156</v>
      </c>
      <c r="C58" s="67">
        <v>12945</v>
      </c>
      <c r="D58" s="46"/>
      <c r="E58" s="47"/>
      <c r="G58" s="6"/>
    </row>
    <row r="59" spans="1:7" ht="42" x14ac:dyDescent="0.35">
      <c r="A59" s="10"/>
      <c r="B59" s="49" t="s">
        <v>224</v>
      </c>
      <c r="C59" s="67">
        <v>387012</v>
      </c>
      <c r="D59" s="46"/>
      <c r="E59" s="47"/>
      <c r="G59" s="6"/>
    </row>
    <row r="60" spans="1:7" ht="21" x14ac:dyDescent="0.35">
      <c r="A60" s="10"/>
      <c r="B60" s="50" t="s">
        <v>157</v>
      </c>
      <c r="C60" s="67">
        <v>175000</v>
      </c>
      <c r="D60" s="46"/>
      <c r="E60" s="47"/>
      <c r="G60" s="6"/>
    </row>
    <row r="61" spans="1:7" ht="21" x14ac:dyDescent="0.35">
      <c r="A61" s="10"/>
      <c r="B61" s="49" t="s">
        <v>158</v>
      </c>
      <c r="C61" s="67">
        <v>90065</v>
      </c>
      <c r="D61" s="46"/>
      <c r="E61" s="47"/>
      <c r="G61" s="6"/>
    </row>
    <row r="62" spans="1:7" ht="21" x14ac:dyDescent="0.35">
      <c r="A62" s="10"/>
      <c r="B62" s="49" t="s">
        <v>200</v>
      </c>
      <c r="C62" s="67">
        <v>6180</v>
      </c>
      <c r="D62" s="46"/>
      <c r="E62" s="47"/>
      <c r="G62" s="6"/>
    </row>
    <row r="63" spans="1:7" ht="21" x14ac:dyDescent="0.35">
      <c r="A63" s="6"/>
      <c r="B63" s="51" t="s">
        <v>182</v>
      </c>
      <c r="C63" s="68">
        <v>21049</v>
      </c>
      <c r="D63" s="27"/>
    </row>
    <row r="64" spans="1:7" ht="21.75" thickBot="1" x14ac:dyDescent="0.4">
      <c r="A64" s="6"/>
      <c r="B64" s="52" t="s">
        <v>184</v>
      </c>
      <c r="C64" s="53">
        <f>SUM(C52:C63)</f>
        <v>2196211</v>
      </c>
      <c r="D64" s="27"/>
    </row>
    <row r="65" spans="1:6" ht="21" x14ac:dyDescent="0.35">
      <c r="A65" s="6"/>
      <c r="B65" s="6"/>
      <c r="C65" s="6"/>
      <c r="D65" s="27"/>
    </row>
    <row r="66" spans="1:6" ht="21" x14ac:dyDescent="0.35">
      <c r="B66" s="3" t="s">
        <v>207</v>
      </c>
      <c r="C66" s="61"/>
      <c r="D66" s="5"/>
    </row>
    <row r="67" spans="1:6" ht="21" x14ac:dyDescent="0.35">
      <c r="C67" s="62"/>
      <c r="D67" s="5"/>
    </row>
    <row r="68" spans="1:6" ht="63" x14ac:dyDescent="0.35">
      <c r="A68" s="69"/>
      <c r="B68" s="72"/>
      <c r="C68" s="73" t="s">
        <v>216</v>
      </c>
      <c r="D68" s="74" t="s">
        <v>217</v>
      </c>
      <c r="E68" s="74" t="s">
        <v>218</v>
      </c>
      <c r="F68" s="75" t="s">
        <v>220</v>
      </c>
    </row>
    <row r="69" spans="1:6" ht="21" x14ac:dyDescent="0.35">
      <c r="A69" s="69" t="s">
        <v>14</v>
      </c>
      <c r="B69" s="76" t="s">
        <v>208</v>
      </c>
      <c r="C69" s="63">
        <v>0</v>
      </c>
      <c r="D69" s="63">
        <v>4914999</v>
      </c>
      <c r="E69" s="63">
        <v>4225170</v>
      </c>
      <c r="F69" s="77">
        <f>C69+D69-E69</f>
        <v>689829</v>
      </c>
    </row>
    <row r="70" spans="1:6" ht="21" x14ac:dyDescent="0.35">
      <c r="A70" s="69" t="s">
        <v>17</v>
      </c>
      <c r="B70" s="76" t="s">
        <v>209</v>
      </c>
      <c r="C70" s="63">
        <v>380912</v>
      </c>
      <c r="D70" s="63">
        <v>19591</v>
      </c>
      <c r="E70" s="63">
        <v>0</v>
      </c>
      <c r="F70" s="77">
        <f>C70+D70</f>
        <v>400503</v>
      </c>
    </row>
    <row r="71" spans="1:6" ht="21" x14ac:dyDescent="0.35">
      <c r="A71" s="69"/>
      <c r="B71" s="76" t="s">
        <v>210</v>
      </c>
      <c r="C71" s="63">
        <f>F22</f>
        <v>890946</v>
      </c>
      <c r="D71" s="63">
        <f>F36</f>
        <v>21197405</v>
      </c>
      <c r="E71" s="63">
        <f>F48</f>
        <v>20748620</v>
      </c>
      <c r="F71" s="77">
        <f>C71+D71-E71</f>
        <v>1339731</v>
      </c>
    </row>
    <row r="72" spans="1:6" ht="21" x14ac:dyDescent="0.35">
      <c r="A72" s="69"/>
      <c r="B72" s="76" t="s">
        <v>211</v>
      </c>
      <c r="C72" s="63">
        <f>SUM(C69:C71)</f>
        <v>1271858</v>
      </c>
      <c r="D72" s="63">
        <f>SUM(D69:D71)</f>
        <v>26131995</v>
      </c>
      <c r="E72" s="63">
        <f>SUM(E69:E71)</f>
        <v>24973790</v>
      </c>
      <c r="F72" s="77">
        <f>C72+D72-E72</f>
        <v>2430063</v>
      </c>
    </row>
    <row r="73" spans="1:6" ht="21" x14ac:dyDescent="0.35">
      <c r="A73" s="69"/>
      <c r="B73" s="69"/>
      <c r="C73" s="71"/>
      <c r="D73" s="71"/>
      <c r="E73" s="70"/>
    </row>
    <row r="74" spans="1:6" ht="21" x14ac:dyDescent="0.35">
      <c r="A74" s="69"/>
      <c r="B74" s="69"/>
      <c r="C74" s="71"/>
      <c r="D74" s="71"/>
      <c r="E74" s="70"/>
    </row>
    <row r="75" spans="1:6" x14ac:dyDescent="0.25">
      <c r="C75" s="5"/>
      <c r="D75" s="5"/>
    </row>
    <row r="76" spans="1:6" ht="21" x14ac:dyDescent="0.35">
      <c r="B76" s="30" t="s">
        <v>212</v>
      </c>
      <c r="C76" s="78">
        <f>C72+D72-E72</f>
        <v>2430063</v>
      </c>
      <c r="D76" s="7"/>
    </row>
    <row r="77" spans="1:6" ht="21" x14ac:dyDescent="0.35">
      <c r="B77" s="28" t="s">
        <v>203</v>
      </c>
      <c r="C77" s="32"/>
      <c r="D77" s="7"/>
    </row>
    <row r="78" spans="1:6" ht="21" x14ac:dyDescent="0.35">
      <c r="B78" s="30" t="s">
        <v>213</v>
      </c>
      <c r="C78" s="63">
        <f>C69+D69-E69</f>
        <v>689829</v>
      </c>
      <c r="D78" s="7"/>
    </row>
    <row r="79" spans="1:6" ht="21" x14ac:dyDescent="0.35">
      <c r="B79" s="30" t="s">
        <v>214</v>
      </c>
      <c r="C79" s="111">
        <f>C70+D70-E70</f>
        <v>400503</v>
      </c>
      <c r="D79" s="7"/>
    </row>
    <row r="80" spans="1:6" ht="21" x14ac:dyDescent="0.35">
      <c r="B80" s="79" t="s">
        <v>215</v>
      </c>
      <c r="C80" s="111">
        <f>C71+D71-E71</f>
        <v>1339731</v>
      </c>
      <c r="D80" s="5"/>
    </row>
    <row r="81" spans="3:5" x14ac:dyDescent="0.25">
      <c r="C81" s="64"/>
      <c r="E81" s="65"/>
    </row>
  </sheetData>
  <mergeCells count="7">
    <mergeCell ref="F15:F17"/>
    <mergeCell ref="A2:E2"/>
    <mergeCell ref="D15:D17"/>
    <mergeCell ref="C15:C17"/>
    <mergeCell ref="E15:E17"/>
    <mergeCell ref="B15:B17"/>
    <mergeCell ref="A15:A17"/>
  </mergeCells>
  <pageMargins left="0.7" right="0.7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6"/>
  <sheetViews>
    <sheetView topLeftCell="B1" workbookViewId="0">
      <pane xSplit="28305" topLeftCell="R1"/>
      <selection activeCell="B138" sqref="B138"/>
      <selection pane="topRight" activeCell="R49" sqref="R49"/>
    </sheetView>
  </sheetViews>
  <sheetFormatPr defaultRowHeight="18.75" x14ac:dyDescent="0.3"/>
  <cols>
    <col min="1" max="1" width="12.42578125" customWidth="1"/>
    <col min="2" max="2" width="96.85546875" bestFit="1" customWidth="1"/>
    <col min="3" max="3" width="19.42578125" bestFit="1" customWidth="1"/>
    <col min="4" max="4" width="17.7109375" style="80" bestFit="1" customWidth="1"/>
    <col min="5" max="5" width="17" style="58" bestFit="1" customWidth="1"/>
    <col min="6" max="6" width="11.42578125" style="54" bestFit="1" customWidth="1"/>
    <col min="7" max="7" width="9.140625" style="54"/>
    <col min="8" max="9" width="10" style="54" bestFit="1" customWidth="1"/>
  </cols>
  <sheetData>
    <row r="1" spans="1:9" ht="83.25" customHeight="1" thickBot="1" x14ac:dyDescent="0.4">
      <c r="A1" s="6"/>
      <c r="B1" s="16" t="s">
        <v>149</v>
      </c>
      <c r="C1" s="94"/>
    </row>
    <row r="2" spans="1:9" s="1" customFormat="1" ht="21.75" customHeight="1" thickBot="1" x14ac:dyDescent="0.4">
      <c r="A2" s="131"/>
      <c r="B2" s="133" t="s">
        <v>27</v>
      </c>
      <c r="C2" s="135">
        <v>2020</v>
      </c>
      <c r="D2" s="136"/>
      <c r="E2" s="129" t="s">
        <v>223</v>
      </c>
      <c r="F2" s="129" t="s">
        <v>225</v>
      </c>
      <c r="G2" s="127" t="s">
        <v>226</v>
      </c>
      <c r="H2" s="128"/>
      <c r="I2" s="91"/>
    </row>
    <row r="3" spans="1:9" s="1" customFormat="1" ht="53.25" customHeight="1" thickBot="1" x14ac:dyDescent="0.4">
      <c r="A3" s="132"/>
      <c r="B3" s="134"/>
      <c r="C3" s="92" t="s">
        <v>28</v>
      </c>
      <c r="D3" s="93" t="s">
        <v>222</v>
      </c>
      <c r="E3" s="130"/>
      <c r="F3" s="130"/>
      <c r="G3" s="96" t="s">
        <v>227</v>
      </c>
      <c r="H3" s="96" t="s">
        <v>228</v>
      </c>
      <c r="I3" s="91"/>
    </row>
    <row r="4" spans="1:9" ht="21" x14ac:dyDescent="0.35">
      <c r="A4" s="17" t="s">
        <v>14</v>
      </c>
      <c r="B4" s="19" t="s">
        <v>0</v>
      </c>
      <c r="C4" s="36"/>
      <c r="D4" s="81"/>
      <c r="E4" s="60"/>
      <c r="F4" s="97"/>
      <c r="G4" s="97"/>
      <c r="H4" s="97"/>
    </row>
    <row r="5" spans="1:9" ht="21" x14ac:dyDescent="0.35">
      <c r="A5" s="11"/>
      <c r="B5" s="20" t="s">
        <v>29</v>
      </c>
      <c r="C5" s="37">
        <v>1000000</v>
      </c>
      <c r="D5" s="83">
        <v>408270</v>
      </c>
      <c r="E5" s="57">
        <f>C5-D5</f>
        <v>591730</v>
      </c>
      <c r="F5" s="98">
        <f>D5/598.5</f>
        <v>682.15538847117796</v>
      </c>
      <c r="G5" s="98">
        <f>F5*0.7211</f>
        <v>491.9022506265664</v>
      </c>
      <c r="H5" s="98">
        <f>F5*0.2789</f>
        <v>190.25313784461153</v>
      </c>
    </row>
    <row r="6" spans="1:9" ht="21" x14ac:dyDescent="0.35">
      <c r="A6" s="11"/>
      <c r="B6" s="20" t="s">
        <v>30</v>
      </c>
      <c r="C6" s="37">
        <v>50000</v>
      </c>
      <c r="D6" s="83">
        <v>11349</v>
      </c>
      <c r="E6" s="57">
        <f t="shared" ref="E6:E69" si="0">C6-D6</f>
        <v>38651</v>
      </c>
      <c r="F6" s="98">
        <f t="shared" ref="F6:F7" si="1">D6/598.5</f>
        <v>18.962406015037594</v>
      </c>
      <c r="G6" s="98">
        <f t="shared" ref="G6:G69" si="2">F6*0.7211</f>
        <v>13.673790977443609</v>
      </c>
      <c r="H6" s="98">
        <f t="shared" ref="H6:H69" si="3">F6*0.2789</f>
        <v>5.2886150375939849</v>
      </c>
    </row>
    <row r="7" spans="1:9" ht="21" x14ac:dyDescent="0.35">
      <c r="A7" s="11"/>
      <c r="B7" s="20" t="s">
        <v>31</v>
      </c>
      <c r="C7" s="37">
        <v>295200</v>
      </c>
      <c r="D7" s="83">
        <v>295200</v>
      </c>
      <c r="E7" s="57">
        <f t="shared" si="0"/>
        <v>0</v>
      </c>
      <c r="F7" s="98">
        <f t="shared" si="1"/>
        <v>493.23308270676694</v>
      </c>
      <c r="G7" s="98">
        <f t="shared" si="2"/>
        <v>355.67037593984963</v>
      </c>
      <c r="H7" s="98">
        <f t="shared" si="3"/>
        <v>137.5627067669173</v>
      </c>
    </row>
    <row r="8" spans="1:9" ht="21" x14ac:dyDescent="0.35">
      <c r="A8" s="11"/>
      <c r="B8" s="20" t="s">
        <v>32</v>
      </c>
      <c r="C8" s="37">
        <v>200000</v>
      </c>
      <c r="D8" s="83">
        <v>61983</v>
      </c>
      <c r="E8" s="57">
        <f t="shared" si="0"/>
        <v>138017</v>
      </c>
      <c r="F8" s="98">
        <f>D8/598.5</f>
        <v>103.56390977443608</v>
      </c>
      <c r="G8" s="98">
        <f t="shared" si="2"/>
        <v>74.679935338345857</v>
      </c>
      <c r="H8" s="98">
        <f t="shared" si="3"/>
        <v>28.88397443609022</v>
      </c>
    </row>
    <row r="9" spans="1:9" ht="21" x14ac:dyDescent="0.35">
      <c r="A9" s="11"/>
      <c r="B9" s="20" t="s">
        <v>70</v>
      </c>
      <c r="C9" s="37">
        <v>500000</v>
      </c>
      <c r="D9" s="83">
        <v>380967</v>
      </c>
      <c r="E9" s="57">
        <f t="shared" si="0"/>
        <v>119033</v>
      </c>
      <c r="F9" s="98">
        <f t="shared" ref="F9:F72" si="4">D9/598.5</f>
        <v>636.53634085213037</v>
      </c>
      <c r="G9" s="98">
        <f t="shared" si="2"/>
        <v>459.00635538847121</v>
      </c>
      <c r="H9" s="98">
        <f t="shared" si="3"/>
        <v>177.52998546365916</v>
      </c>
    </row>
    <row r="10" spans="1:9" ht="21" x14ac:dyDescent="0.35">
      <c r="A10" s="11"/>
      <c r="B10" s="20" t="s">
        <v>71</v>
      </c>
      <c r="C10" s="37">
        <v>250000</v>
      </c>
      <c r="D10" s="83">
        <v>85705</v>
      </c>
      <c r="E10" s="57">
        <f t="shared" si="0"/>
        <v>164295</v>
      </c>
      <c r="F10" s="98">
        <f t="shared" si="4"/>
        <v>143.19966583124477</v>
      </c>
      <c r="G10" s="98">
        <f t="shared" si="2"/>
        <v>103.2612790309106</v>
      </c>
      <c r="H10" s="98">
        <f t="shared" si="3"/>
        <v>39.938386800334165</v>
      </c>
    </row>
    <row r="11" spans="1:9" ht="21" x14ac:dyDescent="0.35">
      <c r="A11" s="11"/>
      <c r="B11" s="20" t="s">
        <v>33</v>
      </c>
      <c r="C11" s="37">
        <v>60000</v>
      </c>
      <c r="D11" s="83">
        <v>0</v>
      </c>
      <c r="E11" s="57">
        <f t="shared" si="0"/>
        <v>60000</v>
      </c>
      <c r="F11" s="98">
        <f t="shared" si="4"/>
        <v>0</v>
      </c>
      <c r="G11" s="98">
        <f t="shared" si="2"/>
        <v>0</v>
      </c>
      <c r="H11" s="98">
        <f t="shared" si="3"/>
        <v>0</v>
      </c>
    </row>
    <row r="12" spans="1:9" ht="21" x14ac:dyDescent="0.35">
      <c r="A12" s="11"/>
      <c r="B12" s="20" t="s">
        <v>72</v>
      </c>
      <c r="C12" s="37">
        <v>100000</v>
      </c>
      <c r="D12" s="83">
        <v>562638</v>
      </c>
      <c r="E12" s="57">
        <f t="shared" si="0"/>
        <v>-462638</v>
      </c>
      <c r="F12" s="98">
        <f t="shared" si="4"/>
        <v>940.0802005012531</v>
      </c>
      <c r="G12" s="98">
        <f t="shared" si="2"/>
        <v>677.89183258145363</v>
      </c>
      <c r="H12" s="98">
        <f t="shared" si="3"/>
        <v>262.18836791979948</v>
      </c>
      <c r="I12" s="55"/>
    </row>
    <row r="13" spans="1:9" ht="21" x14ac:dyDescent="0.35">
      <c r="A13" s="11"/>
      <c r="B13" s="20" t="s">
        <v>34</v>
      </c>
      <c r="C13" s="37">
        <v>129000</v>
      </c>
      <c r="D13" s="83">
        <v>92243</v>
      </c>
      <c r="E13" s="57">
        <f t="shared" si="0"/>
        <v>36757</v>
      </c>
      <c r="F13" s="98">
        <f t="shared" si="4"/>
        <v>154.1236424394319</v>
      </c>
      <c r="G13" s="98">
        <f t="shared" si="2"/>
        <v>111.13855856307434</v>
      </c>
      <c r="H13" s="98">
        <f t="shared" si="3"/>
        <v>42.985083876357557</v>
      </c>
    </row>
    <row r="14" spans="1:9" ht="21" x14ac:dyDescent="0.35">
      <c r="A14" s="11"/>
      <c r="B14" s="20" t="s">
        <v>35</v>
      </c>
      <c r="C14" s="37">
        <v>195000</v>
      </c>
      <c r="D14" s="83">
        <v>119987</v>
      </c>
      <c r="E14" s="57">
        <f t="shared" si="0"/>
        <v>75013</v>
      </c>
      <c r="F14" s="98">
        <f t="shared" si="4"/>
        <v>200.4795321637427</v>
      </c>
      <c r="G14" s="98">
        <f t="shared" si="2"/>
        <v>144.56579064327485</v>
      </c>
      <c r="H14" s="98">
        <f t="shared" si="3"/>
        <v>55.913741520467838</v>
      </c>
    </row>
    <row r="15" spans="1:9" ht="21" x14ac:dyDescent="0.35">
      <c r="A15" s="11"/>
      <c r="B15" s="20" t="s">
        <v>36</v>
      </c>
      <c r="C15" s="37">
        <v>10000</v>
      </c>
      <c r="D15" s="83">
        <v>9404</v>
      </c>
      <c r="E15" s="57">
        <f t="shared" si="0"/>
        <v>596</v>
      </c>
      <c r="F15" s="98">
        <f t="shared" si="4"/>
        <v>15.712614870509608</v>
      </c>
      <c r="G15" s="98">
        <f t="shared" si="2"/>
        <v>11.330366583124478</v>
      </c>
      <c r="H15" s="98">
        <f t="shared" si="3"/>
        <v>4.3822482873851296</v>
      </c>
    </row>
    <row r="16" spans="1:9" ht="21" x14ac:dyDescent="0.35">
      <c r="A16" s="11"/>
      <c r="B16" s="20" t="s">
        <v>160</v>
      </c>
      <c r="C16" s="37">
        <v>14640</v>
      </c>
      <c r="D16" s="83">
        <v>14640</v>
      </c>
      <c r="E16" s="57">
        <f t="shared" si="0"/>
        <v>0</v>
      </c>
      <c r="F16" s="98">
        <f t="shared" si="4"/>
        <v>24.461152882205514</v>
      </c>
      <c r="G16" s="98">
        <f t="shared" si="2"/>
        <v>17.638937343358396</v>
      </c>
      <c r="H16" s="98">
        <f t="shared" si="3"/>
        <v>6.8222155388471171</v>
      </c>
    </row>
    <row r="17" spans="1:11" ht="21" x14ac:dyDescent="0.35">
      <c r="A17" s="11"/>
      <c r="B17" s="20" t="s">
        <v>37</v>
      </c>
      <c r="C17" s="37">
        <v>65100</v>
      </c>
      <c r="D17" s="83">
        <v>65100</v>
      </c>
      <c r="E17" s="57">
        <f t="shared" si="0"/>
        <v>0</v>
      </c>
      <c r="F17" s="98">
        <f t="shared" si="4"/>
        <v>108.7719298245614</v>
      </c>
      <c r="G17" s="98">
        <f t="shared" si="2"/>
        <v>78.435438596491224</v>
      </c>
      <c r="H17" s="98">
        <f t="shared" si="3"/>
        <v>30.336491228070173</v>
      </c>
    </row>
    <row r="18" spans="1:11" s="1" customFormat="1" ht="21" x14ac:dyDescent="0.35">
      <c r="A18" s="103"/>
      <c r="B18" s="104" t="s">
        <v>38</v>
      </c>
      <c r="C18" s="105">
        <f>SUM(C5:C17)</f>
        <v>2868940</v>
      </c>
      <c r="D18" s="106">
        <f>SUM(D5:D17)</f>
        <v>2107486</v>
      </c>
      <c r="E18" s="95">
        <f t="shared" si="0"/>
        <v>761454</v>
      </c>
      <c r="F18" s="99">
        <f t="shared" si="4"/>
        <v>3521.2798663324979</v>
      </c>
      <c r="G18" s="99">
        <f t="shared" si="2"/>
        <v>2539.1949116123642</v>
      </c>
      <c r="H18" s="99">
        <f t="shared" si="3"/>
        <v>982.08495472013362</v>
      </c>
      <c r="I18" s="91"/>
    </row>
    <row r="19" spans="1:11" ht="21" x14ac:dyDescent="0.35">
      <c r="A19" s="12" t="s">
        <v>17</v>
      </c>
      <c r="B19" s="22" t="s">
        <v>1</v>
      </c>
      <c r="C19" s="37"/>
      <c r="D19" s="83"/>
      <c r="E19" s="57"/>
      <c r="F19" s="98"/>
      <c r="G19" s="98"/>
      <c r="H19" s="98"/>
    </row>
    <row r="20" spans="1:11" ht="21" x14ac:dyDescent="0.35">
      <c r="A20" s="11"/>
      <c r="B20" s="23" t="s">
        <v>79</v>
      </c>
      <c r="C20" s="37">
        <v>1100000</v>
      </c>
      <c r="D20" s="83">
        <v>1154500</v>
      </c>
      <c r="E20" s="57">
        <f t="shared" si="0"/>
        <v>-54500</v>
      </c>
      <c r="F20" s="98">
        <f t="shared" si="4"/>
        <v>1928.9891395154552</v>
      </c>
      <c r="G20" s="98">
        <f t="shared" si="2"/>
        <v>1390.9940685045947</v>
      </c>
      <c r="H20" s="98">
        <f t="shared" si="3"/>
        <v>537.99507101086044</v>
      </c>
    </row>
    <row r="21" spans="1:11" ht="21" x14ac:dyDescent="0.35">
      <c r="A21" s="11"/>
      <c r="B21" s="20" t="s">
        <v>39</v>
      </c>
      <c r="C21" s="37">
        <v>15000</v>
      </c>
      <c r="D21" s="83">
        <v>3314</v>
      </c>
      <c r="E21" s="57">
        <f t="shared" si="0"/>
        <v>11686</v>
      </c>
      <c r="F21" s="98">
        <f t="shared" si="4"/>
        <v>5.5371762740183792</v>
      </c>
      <c r="G21" s="98">
        <f t="shared" si="2"/>
        <v>3.9928578111946531</v>
      </c>
      <c r="H21" s="98">
        <f t="shared" si="3"/>
        <v>1.5443184628237259</v>
      </c>
    </row>
    <row r="22" spans="1:11" ht="21" x14ac:dyDescent="0.35">
      <c r="A22" s="11"/>
      <c r="B22" s="20" t="s">
        <v>73</v>
      </c>
      <c r="C22" s="37">
        <v>330000</v>
      </c>
      <c r="D22" s="83">
        <v>220000</v>
      </c>
      <c r="E22" s="57">
        <f t="shared" si="0"/>
        <v>110000</v>
      </c>
      <c r="F22" s="98">
        <f t="shared" si="4"/>
        <v>367.58563074352548</v>
      </c>
      <c r="G22" s="98">
        <f t="shared" si="2"/>
        <v>265.06599832915623</v>
      </c>
      <c r="H22" s="98">
        <f t="shared" si="3"/>
        <v>102.51963241436926</v>
      </c>
    </row>
    <row r="23" spans="1:11" ht="21" x14ac:dyDescent="0.35">
      <c r="A23" s="11"/>
      <c r="B23" s="20" t="s">
        <v>137</v>
      </c>
      <c r="C23" s="37">
        <v>1190000</v>
      </c>
      <c r="D23" s="83">
        <v>555600</v>
      </c>
      <c r="E23" s="57">
        <f t="shared" si="0"/>
        <v>634400</v>
      </c>
      <c r="F23" s="98">
        <f t="shared" si="4"/>
        <v>928.32080200501252</v>
      </c>
      <c r="G23" s="98">
        <f t="shared" si="2"/>
        <v>669.41213032581447</v>
      </c>
      <c r="H23" s="98">
        <f t="shared" si="3"/>
        <v>258.90867167919799</v>
      </c>
    </row>
    <row r="24" spans="1:11" ht="21" x14ac:dyDescent="0.35">
      <c r="A24" s="11"/>
      <c r="B24" s="20" t="s">
        <v>74</v>
      </c>
      <c r="C24" s="37">
        <v>1800000</v>
      </c>
      <c r="D24" s="83">
        <v>2118289</v>
      </c>
      <c r="E24" s="57">
        <f t="shared" si="0"/>
        <v>-318289</v>
      </c>
      <c r="F24" s="98">
        <f t="shared" si="4"/>
        <v>3539.3299916457813</v>
      </c>
      <c r="G24" s="98">
        <f t="shared" si="2"/>
        <v>2552.2108569757729</v>
      </c>
      <c r="H24" s="98">
        <f t="shared" si="3"/>
        <v>987.11913467000829</v>
      </c>
    </row>
    <row r="25" spans="1:11" ht="21" x14ac:dyDescent="0.35">
      <c r="A25" s="11"/>
      <c r="B25" s="20" t="s">
        <v>140</v>
      </c>
      <c r="C25" s="37">
        <v>1425000</v>
      </c>
      <c r="D25" s="83">
        <v>0</v>
      </c>
      <c r="E25" s="57">
        <f t="shared" si="0"/>
        <v>1425000</v>
      </c>
      <c r="F25" s="98">
        <f t="shared" si="4"/>
        <v>0</v>
      </c>
      <c r="G25" s="98">
        <f t="shared" si="2"/>
        <v>0</v>
      </c>
      <c r="H25" s="98">
        <f t="shared" si="3"/>
        <v>0</v>
      </c>
    </row>
    <row r="26" spans="1:11" ht="21" x14ac:dyDescent="0.35">
      <c r="A26" s="11"/>
      <c r="B26" s="20" t="s">
        <v>141</v>
      </c>
      <c r="C26" s="37">
        <v>100000</v>
      </c>
      <c r="D26" s="83">
        <v>0</v>
      </c>
      <c r="E26" s="57">
        <f t="shared" si="0"/>
        <v>100000</v>
      </c>
      <c r="F26" s="98">
        <f t="shared" si="4"/>
        <v>0</v>
      </c>
      <c r="G26" s="98">
        <f t="shared" si="2"/>
        <v>0</v>
      </c>
      <c r="H26" s="98">
        <f t="shared" si="3"/>
        <v>0</v>
      </c>
    </row>
    <row r="27" spans="1:11" ht="21" x14ac:dyDescent="0.35">
      <c r="A27" s="11"/>
      <c r="B27" s="20" t="s">
        <v>76</v>
      </c>
      <c r="C27" s="37">
        <v>150000</v>
      </c>
      <c r="D27" s="83">
        <v>110100</v>
      </c>
      <c r="E27" s="57">
        <f t="shared" si="0"/>
        <v>39900</v>
      </c>
      <c r="F27" s="98">
        <f t="shared" si="4"/>
        <v>183.95989974937342</v>
      </c>
      <c r="G27" s="98">
        <f t="shared" si="2"/>
        <v>132.65348370927316</v>
      </c>
      <c r="H27" s="98">
        <f t="shared" si="3"/>
        <v>51.306416040100245</v>
      </c>
    </row>
    <row r="28" spans="1:11" ht="21" x14ac:dyDescent="0.35">
      <c r="A28" s="11"/>
      <c r="B28" s="20" t="s">
        <v>138</v>
      </c>
      <c r="C28" s="37">
        <v>315595</v>
      </c>
      <c r="D28" s="83">
        <v>0</v>
      </c>
      <c r="E28" s="57">
        <f t="shared" si="0"/>
        <v>315595</v>
      </c>
      <c r="F28" s="98">
        <f t="shared" si="4"/>
        <v>0</v>
      </c>
      <c r="G28" s="98">
        <f t="shared" si="2"/>
        <v>0</v>
      </c>
      <c r="H28" s="98">
        <f t="shared" si="3"/>
        <v>0</v>
      </c>
    </row>
    <row r="29" spans="1:11" ht="21" x14ac:dyDescent="0.35">
      <c r="A29" s="11"/>
      <c r="B29" s="20" t="s">
        <v>77</v>
      </c>
      <c r="C29" s="37">
        <v>160000</v>
      </c>
      <c r="D29" s="83">
        <v>28525</v>
      </c>
      <c r="E29" s="57">
        <f t="shared" si="0"/>
        <v>131475</v>
      </c>
      <c r="F29" s="98">
        <f t="shared" si="4"/>
        <v>47.66081871345029</v>
      </c>
      <c r="G29" s="98">
        <f t="shared" si="2"/>
        <v>34.368216374269004</v>
      </c>
      <c r="H29" s="98">
        <f t="shared" si="3"/>
        <v>13.292602339181284</v>
      </c>
    </row>
    <row r="30" spans="1:11" ht="21" x14ac:dyDescent="0.35">
      <c r="A30" s="11"/>
      <c r="B30" s="20" t="s">
        <v>78</v>
      </c>
      <c r="C30" s="37">
        <v>15000</v>
      </c>
      <c r="D30" s="83">
        <v>28266</v>
      </c>
      <c r="E30" s="57">
        <f t="shared" si="0"/>
        <v>-13266</v>
      </c>
      <c r="F30" s="98">
        <f t="shared" si="4"/>
        <v>47.228070175438596</v>
      </c>
      <c r="G30" s="98">
        <f t="shared" si="2"/>
        <v>34.056161403508767</v>
      </c>
      <c r="H30" s="98">
        <f t="shared" si="3"/>
        <v>13.171908771929823</v>
      </c>
      <c r="K30" s="56"/>
    </row>
    <row r="31" spans="1:11" ht="21" x14ac:dyDescent="0.35">
      <c r="A31" s="11"/>
      <c r="B31" s="20" t="s">
        <v>167</v>
      </c>
      <c r="C31" s="37"/>
      <c r="D31" s="83">
        <v>10000</v>
      </c>
      <c r="E31" s="57">
        <f t="shared" si="0"/>
        <v>-10000</v>
      </c>
      <c r="F31" s="98">
        <f t="shared" si="4"/>
        <v>16.708437761069341</v>
      </c>
      <c r="G31" s="98">
        <f t="shared" si="2"/>
        <v>12.048454469507101</v>
      </c>
      <c r="H31" s="98">
        <f t="shared" si="3"/>
        <v>4.6599832915622388</v>
      </c>
    </row>
    <row r="32" spans="1:11" ht="21" x14ac:dyDescent="0.35">
      <c r="A32" s="11"/>
      <c r="B32" s="23" t="s">
        <v>75</v>
      </c>
      <c r="C32" s="37">
        <v>5000</v>
      </c>
      <c r="D32" s="83">
        <v>5000</v>
      </c>
      <c r="E32" s="57">
        <f t="shared" si="0"/>
        <v>0</v>
      </c>
      <c r="F32" s="98">
        <f t="shared" si="4"/>
        <v>8.3542188805346704</v>
      </c>
      <c r="G32" s="98">
        <f t="shared" si="2"/>
        <v>6.0242272347535506</v>
      </c>
      <c r="H32" s="98">
        <f t="shared" si="3"/>
        <v>2.3299916457811194</v>
      </c>
    </row>
    <row r="33" spans="1:9" ht="21" x14ac:dyDescent="0.35">
      <c r="A33" s="12"/>
      <c r="B33" s="21" t="s">
        <v>38</v>
      </c>
      <c r="C33" s="38">
        <f>SUM(C20:C32)</f>
        <v>6605595</v>
      </c>
      <c r="D33" s="85">
        <f>SUM(D20:D32)</f>
        <v>4233594</v>
      </c>
      <c r="E33" s="95">
        <f t="shared" si="0"/>
        <v>2372001</v>
      </c>
      <c r="F33" s="99">
        <f t="shared" si="4"/>
        <v>7073.6741854636593</v>
      </c>
      <c r="G33" s="99">
        <f t="shared" si="2"/>
        <v>5100.8264551378443</v>
      </c>
      <c r="H33" s="99">
        <f t="shared" si="3"/>
        <v>1972.8477303258144</v>
      </c>
    </row>
    <row r="34" spans="1:9" ht="21" x14ac:dyDescent="0.35">
      <c r="A34" s="12" t="s">
        <v>15</v>
      </c>
      <c r="B34" s="22" t="s">
        <v>2</v>
      </c>
      <c r="C34" s="37"/>
      <c r="D34" s="83"/>
      <c r="E34" s="57"/>
      <c r="F34" s="98"/>
      <c r="G34" s="98"/>
      <c r="H34" s="98"/>
    </row>
    <row r="35" spans="1:9" ht="21" x14ac:dyDescent="0.35">
      <c r="A35" s="11"/>
      <c r="B35" s="20" t="s">
        <v>40</v>
      </c>
      <c r="C35" s="37">
        <v>80000</v>
      </c>
      <c r="D35" s="83"/>
      <c r="E35" s="57">
        <f t="shared" si="0"/>
        <v>80000</v>
      </c>
      <c r="F35" s="98">
        <f t="shared" si="4"/>
        <v>0</v>
      </c>
      <c r="G35" s="98">
        <f t="shared" si="2"/>
        <v>0</v>
      </c>
      <c r="H35" s="98">
        <f t="shared" si="3"/>
        <v>0</v>
      </c>
    </row>
    <row r="36" spans="1:9" ht="21" x14ac:dyDescent="0.35">
      <c r="A36" s="11"/>
      <c r="B36" s="20" t="s">
        <v>41</v>
      </c>
      <c r="C36" s="37">
        <v>450000</v>
      </c>
      <c r="D36" s="83">
        <v>450000</v>
      </c>
      <c r="E36" s="57">
        <f t="shared" si="0"/>
        <v>0</v>
      </c>
      <c r="F36" s="98">
        <f t="shared" si="4"/>
        <v>751.87969924812035</v>
      </c>
      <c r="G36" s="98">
        <f t="shared" si="2"/>
        <v>542.18045112781954</v>
      </c>
      <c r="H36" s="98">
        <f t="shared" si="3"/>
        <v>209.69924812030075</v>
      </c>
    </row>
    <row r="37" spans="1:9" ht="21" x14ac:dyDescent="0.35">
      <c r="A37" s="11"/>
      <c r="B37" s="20" t="s">
        <v>42</v>
      </c>
      <c r="C37" s="37">
        <v>36000</v>
      </c>
      <c r="D37" s="83">
        <v>34400</v>
      </c>
      <c r="E37" s="57">
        <f t="shared" si="0"/>
        <v>1600</v>
      </c>
      <c r="F37" s="98">
        <f t="shared" si="4"/>
        <v>57.47702589807853</v>
      </c>
      <c r="G37" s="98">
        <f t="shared" si="2"/>
        <v>41.446683375104428</v>
      </c>
      <c r="H37" s="98">
        <f t="shared" si="3"/>
        <v>16.030342522974102</v>
      </c>
    </row>
    <row r="38" spans="1:9" s="1" customFormat="1" ht="21" x14ac:dyDescent="0.35">
      <c r="A38" s="103"/>
      <c r="B38" s="104" t="s">
        <v>38</v>
      </c>
      <c r="C38" s="105">
        <f>SUM(C35:C37)</f>
        <v>566000</v>
      </c>
      <c r="D38" s="106">
        <f>SUM(D35:D37)</f>
        <v>484400</v>
      </c>
      <c r="E38" s="95">
        <f t="shared" si="0"/>
        <v>81600</v>
      </c>
      <c r="F38" s="99">
        <f t="shared" si="4"/>
        <v>809.35672514619887</v>
      </c>
      <c r="G38" s="99">
        <f t="shared" si="2"/>
        <v>583.62713450292392</v>
      </c>
      <c r="H38" s="99">
        <f t="shared" si="3"/>
        <v>225.72959064327486</v>
      </c>
      <c r="I38" s="91"/>
    </row>
    <row r="39" spans="1:9" ht="21" x14ac:dyDescent="0.35">
      <c r="A39" s="12"/>
      <c r="B39" s="21"/>
      <c r="C39" s="38"/>
      <c r="D39" s="83"/>
      <c r="E39" s="57"/>
      <c r="F39" s="98"/>
      <c r="G39" s="98"/>
      <c r="H39" s="98"/>
    </row>
    <row r="40" spans="1:9" ht="21" x14ac:dyDescent="0.35">
      <c r="A40" s="12" t="s">
        <v>19</v>
      </c>
      <c r="B40" s="22" t="s">
        <v>7</v>
      </c>
      <c r="C40" s="37"/>
      <c r="D40" s="83"/>
      <c r="E40" s="57"/>
      <c r="F40" s="98"/>
      <c r="G40" s="98"/>
      <c r="H40" s="98"/>
    </row>
    <row r="41" spans="1:9" ht="21" x14ac:dyDescent="0.35">
      <c r="A41" s="11"/>
      <c r="B41" s="20" t="s">
        <v>43</v>
      </c>
      <c r="C41" s="37">
        <v>65000</v>
      </c>
      <c r="D41" s="83">
        <v>235806</v>
      </c>
      <c r="E41" s="57">
        <f t="shared" si="0"/>
        <v>-170806</v>
      </c>
      <c r="F41" s="98">
        <f t="shared" si="4"/>
        <v>393.9949874686717</v>
      </c>
      <c r="G41" s="98">
        <f t="shared" si="2"/>
        <v>284.10978546365914</v>
      </c>
      <c r="H41" s="98">
        <f t="shared" si="3"/>
        <v>109.88520200501253</v>
      </c>
    </row>
    <row r="42" spans="1:9" ht="21" x14ac:dyDescent="0.35">
      <c r="A42" s="11"/>
      <c r="B42" s="20" t="s">
        <v>142</v>
      </c>
      <c r="C42" s="37">
        <v>72000</v>
      </c>
      <c r="D42" s="83">
        <v>72000</v>
      </c>
      <c r="E42" s="57">
        <f t="shared" si="0"/>
        <v>0</v>
      </c>
      <c r="F42" s="98">
        <f t="shared" si="4"/>
        <v>120.30075187969925</v>
      </c>
      <c r="G42" s="98">
        <f t="shared" si="2"/>
        <v>86.74887218045113</v>
      </c>
      <c r="H42" s="98">
        <f t="shared" si="3"/>
        <v>33.551879699248119</v>
      </c>
    </row>
    <row r="43" spans="1:9" ht="21" x14ac:dyDescent="0.35">
      <c r="A43" s="11"/>
      <c r="B43" s="20" t="s">
        <v>44</v>
      </c>
      <c r="C43" s="37">
        <v>1752000</v>
      </c>
      <c r="D43" s="83">
        <v>1749612</v>
      </c>
      <c r="E43" s="57">
        <f t="shared" si="0"/>
        <v>2388</v>
      </c>
      <c r="F43" s="98">
        <f t="shared" si="4"/>
        <v>2923.3283208020052</v>
      </c>
      <c r="G43" s="98">
        <f t="shared" si="2"/>
        <v>2108.0120521303261</v>
      </c>
      <c r="H43" s="98">
        <f t="shared" si="3"/>
        <v>815.31626867167915</v>
      </c>
    </row>
    <row r="44" spans="1:9" ht="21" x14ac:dyDescent="0.35">
      <c r="A44" s="11"/>
      <c r="B44" s="20" t="s">
        <v>229</v>
      </c>
      <c r="C44" s="37">
        <v>37000</v>
      </c>
      <c r="D44" s="83">
        <v>19951</v>
      </c>
      <c r="E44" s="57">
        <f t="shared" si="0"/>
        <v>17049</v>
      </c>
      <c r="F44" s="98">
        <f t="shared" si="4"/>
        <v>33.33500417710944</v>
      </c>
      <c r="G44" s="98">
        <f t="shared" si="2"/>
        <v>24.037871512113615</v>
      </c>
      <c r="H44" s="98">
        <f t="shared" si="3"/>
        <v>9.2971326649958215</v>
      </c>
    </row>
    <row r="45" spans="1:9" ht="21" x14ac:dyDescent="0.35">
      <c r="A45" s="11"/>
      <c r="B45" s="20" t="s">
        <v>230</v>
      </c>
      <c r="C45" s="37">
        <v>92000</v>
      </c>
      <c r="D45" s="83">
        <v>86848</v>
      </c>
      <c r="E45" s="57">
        <f t="shared" si="0"/>
        <v>5152</v>
      </c>
      <c r="F45" s="98">
        <f t="shared" si="4"/>
        <v>145.109440267335</v>
      </c>
      <c r="G45" s="98">
        <f t="shared" si="2"/>
        <v>104.63841737677527</v>
      </c>
      <c r="H45" s="98">
        <f t="shared" si="3"/>
        <v>40.47102289055973</v>
      </c>
    </row>
    <row r="46" spans="1:9" s="1" customFormat="1" ht="21" x14ac:dyDescent="0.35">
      <c r="A46" s="103"/>
      <c r="B46" s="104" t="s">
        <v>38</v>
      </c>
      <c r="C46" s="105">
        <f>SUM(C41:C45)</f>
        <v>2018000</v>
      </c>
      <c r="D46" s="106">
        <f>SUM(D41:D45)</f>
        <v>2164217</v>
      </c>
      <c r="E46" s="95">
        <f t="shared" si="0"/>
        <v>-146217</v>
      </c>
      <c r="F46" s="99">
        <f t="shared" si="4"/>
        <v>3616.0685045948203</v>
      </c>
      <c r="G46" s="99">
        <f t="shared" si="2"/>
        <v>2607.5469986633248</v>
      </c>
      <c r="H46" s="99">
        <f t="shared" si="3"/>
        <v>1008.5215059314953</v>
      </c>
      <c r="I46" s="91"/>
    </row>
    <row r="47" spans="1:9" ht="21" x14ac:dyDescent="0.35">
      <c r="A47" s="11" t="s">
        <v>16</v>
      </c>
      <c r="B47" s="22" t="s">
        <v>3</v>
      </c>
      <c r="C47" s="37"/>
      <c r="D47" s="83"/>
      <c r="E47" s="57"/>
      <c r="F47" s="98"/>
      <c r="G47" s="98"/>
      <c r="H47" s="98"/>
    </row>
    <row r="48" spans="1:9" ht="21" x14ac:dyDescent="0.35">
      <c r="A48" s="11"/>
      <c r="B48" s="39" t="s">
        <v>121</v>
      </c>
      <c r="C48" s="37">
        <v>60000</v>
      </c>
      <c r="D48" s="83">
        <v>81120</v>
      </c>
      <c r="E48" s="57">
        <f t="shared" si="0"/>
        <v>-21120</v>
      </c>
      <c r="F48" s="98">
        <f t="shared" si="4"/>
        <v>135.53884711779449</v>
      </c>
      <c r="G48" s="98">
        <f t="shared" si="2"/>
        <v>97.737062656641598</v>
      </c>
      <c r="H48" s="98">
        <f t="shared" si="3"/>
        <v>37.801784461152877</v>
      </c>
    </row>
    <row r="49" spans="1:8" ht="21" x14ac:dyDescent="0.35">
      <c r="A49" s="11"/>
      <c r="B49" s="20" t="s">
        <v>132</v>
      </c>
      <c r="C49" s="37">
        <v>8539</v>
      </c>
      <c r="D49" s="83">
        <v>8753</v>
      </c>
      <c r="E49" s="57">
        <f t="shared" si="0"/>
        <v>-214</v>
      </c>
      <c r="F49" s="98">
        <f t="shared" si="4"/>
        <v>14.624895572263993</v>
      </c>
      <c r="G49" s="98">
        <f t="shared" si="2"/>
        <v>10.546012197159564</v>
      </c>
      <c r="H49" s="98">
        <f t="shared" si="3"/>
        <v>4.0788833751044278</v>
      </c>
    </row>
    <row r="50" spans="1:8" ht="21" x14ac:dyDescent="0.35">
      <c r="A50" s="11"/>
      <c r="B50" s="20" t="s">
        <v>45</v>
      </c>
      <c r="C50" s="37">
        <v>62015</v>
      </c>
      <c r="D50" s="83">
        <v>68677</v>
      </c>
      <c r="E50" s="57">
        <f t="shared" si="0"/>
        <v>-6662</v>
      </c>
      <c r="F50" s="98">
        <f t="shared" si="4"/>
        <v>114.74853801169591</v>
      </c>
      <c r="G50" s="98">
        <f t="shared" si="2"/>
        <v>82.745170760233918</v>
      </c>
      <c r="H50" s="98">
        <f t="shared" si="3"/>
        <v>32.003367251461988</v>
      </c>
    </row>
    <row r="51" spans="1:8" ht="21" x14ac:dyDescent="0.35">
      <c r="A51" s="11"/>
      <c r="B51" s="20" t="s">
        <v>168</v>
      </c>
      <c r="C51" s="37">
        <v>89719</v>
      </c>
      <c r="D51" s="83">
        <v>89719</v>
      </c>
      <c r="E51" s="57">
        <f t="shared" si="0"/>
        <v>0</v>
      </c>
      <c r="F51" s="98">
        <f t="shared" si="4"/>
        <v>149.90643274853801</v>
      </c>
      <c r="G51" s="98">
        <f t="shared" si="2"/>
        <v>108.09752865497076</v>
      </c>
      <c r="H51" s="98">
        <f t="shared" si="3"/>
        <v>41.80890409356725</v>
      </c>
    </row>
    <row r="52" spans="1:8" ht="38.25" x14ac:dyDescent="0.35">
      <c r="A52" s="11"/>
      <c r="B52" s="23" t="s">
        <v>172</v>
      </c>
      <c r="C52" s="37">
        <v>18174</v>
      </c>
      <c r="D52" s="83">
        <v>18174</v>
      </c>
      <c r="E52" s="57">
        <f t="shared" si="0"/>
        <v>0</v>
      </c>
      <c r="F52" s="98">
        <f t="shared" si="4"/>
        <v>30.365914786967419</v>
      </c>
      <c r="G52" s="98">
        <f t="shared" si="2"/>
        <v>21.896861152882206</v>
      </c>
      <c r="H52" s="98">
        <f t="shared" si="3"/>
        <v>8.4690536340852134</v>
      </c>
    </row>
    <row r="53" spans="1:8" ht="21" x14ac:dyDescent="0.35">
      <c r="A53" s="11"/>
      <c r="B53" s="20" t="s">
        <v>134</v>
      </c>
      <c r="C53" s="37">
        <v>1360683</v>
      </c>
      <c r="D53" s="83">
        <v>1364002</v>
      </c>
      <c r="E53" s="57">
        <f t="shared" si="0"/>
        <v>-3319</v>
      </c>
      <c r="F53" s="98">
        <f t="shared" si="4"/>
        <v>2279.0342522974101</v>
      </c>
      <c r="G53" s="98">
        <f t="shared" si="2"/>
        <v>1643.4115993316623</v>
      </c>
      <c r="H53" s="98">
        <f t="shared" si="3"/>
        <v>635.62265296574765</v>
      </c>
    </row>
    <row r="54" spans="1:8" ht="21" x14ac:dyDescent="0.35">
      <c r="A54" s="11"/>
      <c r="B54" s="20" t="s">
        <v>192</v>
      </c>
      <c r="C54" s="37"/>
      <c r="D54" s="83">
        <v>1</v>
      </c>
      <c r="E54" s="57">
        <f t="shared" si="0"/>
        <v>-1</v>
      </c>
      <c r="F54" s="98">
        <f t="shared" si="4"/>
        <v>1.6708437761069339E-3</v>
      </c>
      <c r="G54" s="98">
        <f t="shared" si="2"/>
        <v>1.2048454469507099E-3</v>
      </c>
      <c r="H54" s="98">
        <f t="shared" si="3"/>
        <v>4.6599832915622384E-4</v>
      </c>
    </row>
    <row r="55" spans="1:8" ht="21" x14ac:dyDescent="0.35">
      <c r="A55" s="11"/>
      <c r="B55" s="20" t="s">
        <v>130</v>
      </c>
      <c r="C55" s="37">
        <v>100000</v>
      </c>
      <c r="D55" s="83">
        <v>109000</v>
      </c>
      <c r="E55" s="57">
        <f t="shared" si="0"/>
        <v>-9000</v>
      </c>
      <c r="F55" s="98">
        <f t="shared" si="4"/>
        <v>182.12197159565579</v>
      </c>
      <c r="G55" s="98">
        <f t="shared" si="2"/>
        <v>131.32815371762737</v>
      </c>
      <c r="H55" s="98">
        <f t="shared" si="3"/>
        <v>50.793817878028399</v>
      </c>
    </row>
    <row r="56" spans="1:8" ht="21" x14ac:dyDescent="0.35">
      <c r="A56" s="11"/>
      <c r="B56" s="20" t="s">
        <v>125</v>
      </c>
      <c r="C56" s="37">
        <v>390000</v>
      </c>
      <c r="D56" s="83">
        <v>327347</v>
      </c>
      <c r="E56" s="57">
        <f t="shared" si="0"/>
        <v>62653</v>
      </c>
      <c r="F56" s="98">
        <f t="shared" si="4"/>
        <v>546.94569757727652</v>
      </c>
      <c r="G56" s="98">
        <f t="shared" si="2"/>
        <v>394.4025425229741</v>
      </c>
      <c r="H56" s="98">
        <f t="shared" si="3"/>
        <v>152.54315505430242</v>
      </c>
    </row>
    <row r="57" spans="1:8" ht="21" x14ac:dyDescent="0.35">
      <c r="A57" s="11"/>
      <c r="B57" s="20" t="s">
        <v>133</v>
      </c>
      <c r="C57" s="37">
        <v>4403504</v>
      </c>
      <c r="D57" s="83">
        <v>4365868</v>
      </c>
      <c r="E57" s="57">
        <f t="shared" si="0"/>
        <v>37636</v>
      </c>
      <c r="F57" s="98">
        <f t="shared" si="4"/>
        <v>7294.6833751044278</v>
      </c>
      <c r="G57" s="98">
        <f t="shared" si="2"/>
        <v>5260.1961817878027</v>
      </c>
      <c r="H57" s="98">
        <f t="shared" si="3"/>
        <v>2034.4871933166248</v>
      </c>
    </row>
    <row r="58" spans="1:8" ht="21" x14ac:dyDescent="0.35">
      <c r="A58" s="11"/>
      <c r="B58" s="20" t="s">
        <v>46</v>
      </c>
      <c r="C58" s="37">
        <v>370000</v>
      </c>
      <c r="D58" s="83">
        <v>359701</v>
      </c>
      <c r="E58" s="57">
        <f t="shared" si="0"/>
        <v>10299</v>
      </c>
      <c r="F58" s="98">
        <f t="shared" si="4"/>
        <v>601.00417710944032</v>
      </c>
      <c r="G58" s="98">
        <f t="shared" si="2"/>
        <v>433.38411211361739</v>
      </c>
      <c r="H58" s="98">
        <f t="shared" si="3"/>
        <v>167.6200649958229</v>
      </c>
    </row>
    <row r="59" spans="1:8" ht="21" x14ac:dyDescent="0.35">
      <c r="A59" s="11"/>
      <c r="B59" s="20" t="s">
        <v>47</v>
      </c>
      <c r="C59" s="37">
        <v>100000</v>
      </c>
      <c r="D59" s="83">
        <v>77866</v>
      </c>
      <c r="E59" s="57">
        <f t="shared" si="0"/>
        <v>22134</v>
      </c>
      <c r="F59" s="98">
        <f t="shared" si="4"/>
        <v>130.10192147034252</v>
      </c>
      <c r="G59" s="98">
        <f t="shared" si="2"/>
        <v>93.816495572263989</v>
      </c>
      <c r="H59" s="98">
        <f t="shared" si="3"/>
        <v>36.285425898078529</v>
      </c>
    </row>
    <row r="60" spans="1:8" ht="21" x14ac:dyDescent="0.35">
      <c r="A60" s="11"/>
      <c r="B60" s="20" t="s">
        <v>128</v>
      </c>
      <c r="C60" s="37">
        <v>50000</v>
      </c>
      <c r="D60" s="83">
        <v>51496</v>
      </c>
      <c r="E60" s="57">
        <f t="shared" si="0"/>
        <v>-1496</v>
      </c>
      <c r="F60" s="98">
        <f t="shared" si="4"/>
        <v>86.041771094402677</v>
      </c>
      <c r="G60" s="98">
        <f t="shared" si="2"/>
        <v>62.04472113617377</v>
      </c>
      <c r="H60" s="98">
        <f t="shared" si="3"/>
        <v>23.997049958228907</v>
      </c>
    </row>
    <row r="61" spans="1:8" ht="21" x14ac:dyDescent="0.35">
      <c r="A61" s="11"/>
      <c r="B61" s="20" t="s">
        <v>127</v>
      </c>
      <c r="C61" s="37">
        <v>50000</v>
      </c>
      <c r="D61" s="83"/>
      <c r="E61" s="57">
        <f t="shared" si="0"/>
        <v>50000</v>
      </c>
      <c r="F61" s="98">
        <f t="shared" si="4"/>
        <v>0</v>
      </c>
      <c r="G61" s="98">
        <f t="shared" si="2"/>
        <v>0</v>
      </c>
      <c r="H61" s="98">
        <f t="shared" si="3"/>
        <v>0</v>
      </c>
    </row>
    <row r="62" spans="1:8" ht="21" x14ac:dyDescent="0.35">
      <c r="A62" s="11"/>
      <c r="B62" s="20" t="s">
        <v>48</v>
      </c>
      <c r="C62" s="37">
        <v>200000</v>
      </c>
      <c r="D62" s="83">
        <v>117358</v>
      </c>
      <c r="E62" s="57">
        <f t="shared" si="0"/>
        <v>82642</v>
      </c>
      <c r="F62" s="98">
        <f t="shared" si="4"/>
        <v>196.08688387635755</v>
      </c>
      <c r="G62" s="98">
        <f t="shared" si="2"/>
        <v>141.39825196324142</v>
      </c>
      <c r="H62" s="98">
        <f t="shared" si="3"/>
        <v>54.688631913116119</v>
      </c>
    </row>
    <row r="63" spans="1:8" ht="21" x14ac:dyDescent="0.35">
      <c r="A63" s="11"/>
      <c r="B63" s="20" t="s">
        <v>49</v>
      </c>
      <c r="C63" s="37">
        <v>30000</v>
      </c>
      <c r="D63" s="83">
        <v>11510</v>
      </c>
      <c r="E63" s="57">
        <f t="shared" si="0"/>
        <v>18490</v>
      </c>
      <c r="F63" s="98">
        <f t="shared" si="4"/>
        <v>19.231411862990811</v>
      </c>
      <c r="G63" s="98">
        <f t="shared" si="2"/>
        <v>13.867771094402674</v>
      </c>
      <c r="H63" s="98">
        <f t="shared" si="3"/>
        <v>5.3636407685881364</v>
      </c>
    </row>
    <row r="64" spans="1:8" ht="21" x14ac:dyDescent="0.35">
      <c r="A64" s="11"/>
      <c r="B64" s="20" t="s">
        <v>126</v>
      </c>
      <c r="C64" s="37">
        <v>10000</v>
      </c>
      <c r="D64" s="83">
        <v>3378</v>
      </c>
      <c r="E64" s="57">
        <f t="shared" si="0"/>
        <v>6622</v>
      </c>
      <c r="F64" s="98">
        <f t="shared" si="4"/>
        <v>5.644110275689223</v>
      </c>
      <c r="G64" s="98">
        <f t="shared" si="2"/>
        <v>4.0699679197994989</v>
      </c>
      <c r="H64" s="98">
        <f t="shared" si="3"/>
        <v>1.5741423558897243</v>
      </c>
    </row>
    <row r="65" spans="1:9" ht="21" x14ac:dyDescent="0.35">
      <c r="A65" s="11"/>
      <c r="B65" s="45" t="s">
        <v>161</v>
      </c>
      <c r="C65" s="37"/>
      <c r="D65" s="83">
        <v>125780</v>
      </c>
      <c r="E65" s="57">
        <f t="shared" si="0"/>
        <v>-125780</v>
      </c>
      <c r="F65" s="98">
        <f t="shared" si="4"/>
        <v>210.15873015873015</v>
      </c>
      <c r="G65" s="98">
        <f t="shared" si="2"/>
        <v>151.54546031746031</v>
      </c>
      <c r="H65" s="98">
        <f t="shared" si="3"/>
        <v>58.613269841269833</v>
      </c>
    </row>
    <row r="66" spans="1:9" ht="21" x14ac:dyDescent="0.35">
      <c r="A66" s="11"/>
      <c r="B66" s="39" t="s">
        <v>122</v>
      </c>
      <c r="C66" s="37">
        <v>50000</v>
      </c>
      <c r="D66" s="83">
        <v>50000</v>
      </c>
      <c r="E66" s="57">
        <f t="shared" si="0"/>
        <v>0</v>
      </c>
      <c r="F66" s="98">
        <f t="shared" si="4"/>
        <v>83.542188805346697</v>
      </c>
      <c r="G66" s="98">
        <f t="shared" si="2"/>
        <v>60.242272347535497</v>
      </c>
      <c r="H66" s="98">
        <f t="shared" si="3"/>
        <v>23.299916457811193</v>
      </c>
    </row>
    <row r="67" spans="1:9" ht="21" x14ac:dyDescent="0.35">
      <c r="A67" s="11"/>
      <c r="B67" s="42" t="s">
        <v>139</v>
      </c>
      <c r="C67" s="37">
        <v>30000</v>
      </c>
      <c r="D67" s="83">
        <v>18992</v>
      </c>
      <c r="E67" s="57">
        <f t="shared" si="0"/>
        <v>11008</v>
      </c>
      <c r="F67" s="98">
        <f t="shared" si="4"/>
        <v>31.732664995822891</v>
      </c>
      <c r="G67" s="98">
        <f t="shared" si="2"/>
        <v>22.882424728487884</v>
      </c>
      <c r="H67" s="98">
        <f t="shared" si="3"/>
        <v>8.8502402673350034</v>
      </c>
    </row>
    <row r="68" spans="1:9" ht="21" x14ac:dyDescent="0.35">
      <c r="A68" s="11"/>
      <c r="B68" s="39" t="s">
        <v>123</v>
      </c>
      <c r="C68" s="37">
        <v>100000</v>
      </c>
      <c r="D68" s="83">
        <v>71622</v>
      </c>
      <c r="E68" s="57">
        <f t="shared" si="0"/>
        <v>28378</v>
      </c>
      <c r="F68" s="98">
        <f t="shared" si="4"/>
        <v>119.66917293233082</v>
      </c>
      <c r="G68" s="98">
        <f t="shared" si="2"/>
        <v>86.293440601503747</v>
      </c>
      <c r="H68" s="98">
        <f t="shared" si="3"/>
        <v>33.375732330827063</v>
      </c>
    </row>
    <row r="69" spans="1:9" ht="21" x14ac:dyDescent="0.35">
      <c r="A69" s="11"/>
      <c r="B69" s="20" t="s">
        <v>50</v>
      </c>
      <c r="C69" s="37">
        <v>5000</v>
      </c>
      <c r="D69" s="83">
        <v>4591</v>
      </c>
      <c r="E69" s="57">
        <f t="shared" si="0"/>
        <v>409</v>
      </c>
      <c r="F69" s="98">
        <f t="shared" si="4"/>
        <v>7.6708437761069339</v>
      </c>
      <c r="G69" s="98">
        <f t="shared" si="2"/>
        <v>5.5314454469507099</v>
      </c>
      <c r="H69" s="98">
        <f t="shared" si="3"/>
        <v>2.1393983291562235</v>
      </c>
    </row>
    <row r="70" spans="1:9" ht="21" x14ac:dyDescent="0.35">
      <c r="A70" s="11"/>
      <c r="B70" s="20" t="s">
        <v>51</v>
      </c>
      <c r="C70" s="37">
        <v>50000</v>
      </c>
      <c r="D70" s="83">
        <v>8912</v>
      </c>
      <c r="E70" s="57">
        <f t="shared" ref="E70:E105" si="5">C70-D70</f>
        <v>41088</v>
      </c>
      <c r="F70" s="98">
        <f t="shared" si="4"/>
        <v>14.890559732664995</v>
      </c>
      <c r="G70" s="98">
        <f t="shared" ref="G70:G103" si="6">F70*0.7211</f>
        <v>10.737582623224727</v>
      </c>
      <c r="H70" s="98">
        <f t="shared" ref="H70:H103" si="7">F70*0.2789</f>
        <v>4.1529771094402665</v>
      </c>
    </row>
    <row r="71" spans="1:9" ht="21" x14ac:dyDescent="0.35">
      <c r="A71" s="11"/>
      <c r="B71" s="20" t="s">
        <v>175</v>
      </c>
      <c r="C71" s="37">
        <v>70000</v>
      </c>
      <c r="D71" s="83">
        <v>124910</v>
      </c>
      <c r="E71" s="57">
        <f t="shared" si="5"/>
        <v>-54910</v>
      </c>
      <c r="F71" s="98">
        <f t="shared" si="4"/>
        <v>208.70509607351713</v>
      </c>
      <c r="G71" s="98">
        <f t="shared" si="6"/>
        <v>150.49724477861318</v>
      </c>
      <c r="H71" s="98">
        <f t="shared" si="7"/>
        <v>58.207851294903925</v>
      </c>
    </row>
    <row r="72" spans="1:9" ht="21" x14ac:dyDescent="0.35">
      <c r="A72" s="11"/>
      <c r="B72" s="20" t="s">
        <v>131</v>
      </c>
      <c r="C72" s="37">
        <v>100000</v>
      </c>
      <c r="D72" s="83">
        <v>90000</v>
      </c>
      <c r="E72" s="57">
        <f t="shared" si="5"/>
        <v>10000</v>
      </c>
      <c r="F72" s="98">
        <f t="shared" si="4"/>
        <v>150.37593984962405</v>
      </c>
      <c r="G72" s="98">
        <f t="shared" si="6"/>
        <v>108.43609022556389</v>
      </c>
      <c r="H72" s="98">
        <f t="shared" si="7"/>
        <v>41.939849624060145</v>
      </c>
    </row>
    <row r="73" spans="1:9" ht="21" x14ac:dyDescent="0.35">
      <c r="A73" s="11"/>
      <c r="B73" s="20" t="s">
        <v>124</v>
      </c>
      <c r="C73" s="40">
        <v>8900</v>
      </c>
      <c r="D73" s="83">
        <v>5269</v>
      </c>
      <c r="E73" s="57">
        <f t="shared" si="5"/>
        <v>3631</v>
      </c>
      <c r="F73" s="98">
        <f t="shared" ref="F73:F105" si="8">D73/598.5</f>
        <v>8.8036758563074358</v>
      </c>
      <c r="G73" s="98">
        <f t="shared" si="6"/>
        <v>6.3483306599832918</v>
      </c>
      <c r="H73" s="98">
        <f t="shared" si="7"/>
        <v>2.4553451963241435</v>
      </c>
    </row>
    <row r="74" spans="1:9" ht="21" x14ac:dyDescent="0.35">
      <c r="A74" s="11"/>
      <c r="B74" s="20" t="s">
        <v>129</v>
      </c>
      <c r="C74" s="37">
        <v>40000</v>
      </c>
      <c r="D74" s="83">
        <v>31808</v>
      </c>
      <c r="E74" s="57">
        <f t="shared" si="5"/>
        <v>8192</v>
      </c>
      <c r="F74" s="98">
        <f t="shared" si="8"/>
        <v>53.146198830409354</v>
      </c>
      <c r="G74" s="98">
        <f t="shared" si="6"/>
        <v>38.323723976608186</v>
      </c>
      <c r="H74" s="98">
        <f t="shared" si="7"/>
        <v>14.822474853801168</v>
      </c>
    </row>
    <row r="75" spans="1:9" ht="21" x14ac:dyDescent="0.35">
      <c r="A75" s="11"/>
      <c r="B75" s="20" t="s">
        <v>52</v>
      </c>
      <c r="C75" s="37">
        <v>540000</v>
      </c>
      <c r="D75" s="83">
        <v>577668</v>
      </c>
      <c r="E75" s="57">
        <f t="shared" si="5"/>
        <v>-37668</v>
      </c>
      <c r="F75" s="98">
        <f t="shared" si="8"/>
        <v>965.19298245614038</v>
      </c>
      <c r="G75" s="98">
        <f t="shared" si="6"/>
        <v>696.00065964912278</v>
      </c>
      <c r="H75" s="98">
        <f t="shared" si="7"/>
        <v>269.19232280701755</v>
      </c>
    </row>
    <row r="76" spans="1:9" ht="21" x14ac:dyDescent="0.35">
      <c r="A76" s="11"/>
      <c r="B76" s="20" t="s">
        <v>54</v>
      </c>
      <c r="C76" s="37">
        <v>420000</v>
      </c>
      <c r="D76" s="83">
        <v>419625</v>
      </c>
      <c r="E76" s="57">
        <f t="shared" si="5"/>
        <v>375</v>
      </c>
      <c r="F76" s="98">
        <f t="shared" si="8"/>
        <v>701.12781954887214</v>
      </c>
      <c r="G76" s="98">
        <f t="shared" si="6"/>
        <v>505.58327067669165</v>
      </c>
      <c r="H76" s="98">
        <f t="shared" si="7"/>
        <v>195.54454887218043</v>
      </c>
    </row>
    <row r="77" spans="1:9" ht="21" x14ac:dyDescent="0.35">
      <c r="A77" s="11"/>
      <c r="B77" s="20" t="s">
        <v>171</v>
      </c>
      <c r="C77" s="37"/>
      <c r="D77" s="83">
        <v>3450</v>
      </c>
      <c r="E77" s="57">
        <f t="shared" si="5"/>
        <v>-3450</v>
      </c>
      <c r="F77" s="98">
        <f t="shared" si="8"/>
        <v>5.7644110275689222</v>
      </c>
      <c r="G77" s="98">
        <f t="shared" si="6"/>
        <v>4.1567167919799495</v>
      </c>
      <c r="H77" s="98">
        <f t="shared" si="7"/>
        <v>1.6076942355889723</v>
      </c>
    </row>
    <row r="78" spans="1:9" ht="21" x14ac:dyDescent="0.35">
      <c r="A78" s="11"/>
      <c r="B78" s="20" t="s">
        <v>53</v>
      </c>
      <c r="C78" s="37">
        <v>10000</v>
      </c>
      <c r="D78" s="83">
        <v>28441</v>
      </c>
      <c r="E78" s="57">
        <f t="shared" si="5"/>
        <v>-18441</v>
      </c>
      <c r="F78" s="98">
        <f t="shared" si="8"/>
        <v>47.520467836257311</v>
      </c>
      <c r="G78" s="98">
        <f t="shared" si="6"/>
        <v>34.267009356725147</v>
      </c>
      <c r="H78" s="98">
        <f t="shared" si="7"/>
        <v>13.253458479532163</v>
      </c>
    </row>
    <row r="79" spans="1:9" s="1" customFormat="1" ht="21" x14ac:dyDescent="0.35">
      <c r="A79" s="103"/>
      <c r="B79" s="104" t="s">
        <v>55</v>
      </c>
      <c r="C79" s="105">
        <f>SUM(C48:C78)</f>
        <v>8726534</v>
      </c>
      <c r="D79" s="106">
        <f>SUM(D48:D78)</f>
        <v>8615038</v>
      </c>
      <c r="E79" s="95">
        <f t="shared" si="5"/>
        <v>111496</v>
      </c>
      <c r="F79" s="99">
        <f t="shared" si="8"/>
        <v>14394.382623224728</v>
      </c>
      <c r="G79" s="99">
        <f t="shared" si="6"/>
        <v>10379.789309607351</v>
      </c>
      <c r="H79" s="99">
        <f t="shared" si="7"/>
        <v>4014.5933136173767</v>
      </c>
      <c r="I79" s="91"/>
    </row>
    <row r="80" spans="1:9" ht="21" x14ac:dyDescent="0.35">
      <c r="A80" s="12"/>
      <c r="B80" s="21"/>
      <c r="C80" s="38"/>
      <c r="D80" s="83"/>
      <c r="E80" s="57"/>
      <c r="F80" s="98"/>
      <c r="G80" s="98"/>
      <c r="H80" s="98"/>
    </row>
    <row r="81" spans="1:9" ht="21" x14ac:dyDescent="0.35">
      <c r="A81" s="11" t="s">
        <v>20</v>
      </c>
      <c r="B81" s="22" t="s">
        <v>4</v>
      </c>
      <c r="C81" s="37"/>
      <c r="D81" s="83"/>
      <c r="E81" s="57"/>
      <c r="F81" s="98"/>
      <c r="G81" s="98"/>
      <c r="H81" s="98"/>
    </row>
    <row r="82" spans="1:9" ht="21" x14ac:dyDescent="0.35">
      <c r="A82" s="11"/>
      <c r="B82" s="20" t="s">
        <v>56</v>
      </c>
      <c r="C82" s="37">
        <v>30000</v>
      </c>
      <c r="D82" s="83"/>
      <c r="E82" s="57">
        <f t="shared" si="5"/>
        <v>30000</v>
      </c>
      <c r="F82" s="98">
        <f t="shared" si="8"/>
        <v>0</v>
      </c>
      <c r="G82" s="98">
        <f t="shared" si="6"/>
        <v>0</v>
      </c>
      <c r="H82" s="98">
        <f t="shared" si="7"/>
        <v>0</v>
      </c>
    </row>
    <row r="83" spans="1:9" ht="21" x14ac:dyDescent="0.35">
      <c r="A83" s="11"/>
      <c r="B83" s="20" t="s">
        <v>57</v>
      </c>
      <c r="C83" s="37">
        <v>14000</v>
      </c>
      <c r="D83" s="83"/>
      <c r="E83" s="57">
        <f t="shared" si="5"/>
        <v>14000</v>
      </c>
      <c r="F83" s="98">
        <f t="shared" si="8"/>
        <v>0</v>
      </c>
      <c r="G83" s="98">
        <f t="shared" si="6"/>
        <v>0</v>
      </c>
      <c r="H83" s="98">
        <f t="shared" si="7"/>
        <v>0</v>
      </c>
    </row>
    <row r="84" spans="1:9" ht="21" x14ac:dyDescent="0.35">
      <c r="A84" s="11"/>
      <c r="B84" s="20" t="s">
        <v>58</v>
      </c>
      <c r="C84" s="37">
        <v>6000</v>
      </c>
      <c r="D84" s="83"/>
      <c r="E84" s="57">
        <f t="shared" si="5"/>
        <v>6000</v>
      </c>
      <c r="F84" s="98">
        <f t="shared" si="8"/>
        <v>0</v>
      </c>
      <c r="G84" s="98">
        <f t="shared" si="6"/>
        <v>0</v>
      </c>
      <c r="H84" s="98">
        <f t="shared" si="7"/>
        <v>0</v>
      </c>
    </row>
    <row r="85" spans="1:9" ht="21" x14ac:dyDescent="0.35">
      <c r="A85" s="11"/>
      <c r="B85" s="20" t="s">
        <v>59</v>
      </c>
      <c r="C85" s="37">
        <v>133000</v>
      </c>
      <c r="D85" s="83"/>
      <c r="E85" s="57">
        <f t="shared" si="5"/>
        <v>133000</v>
      </c>
      <c r="F85" s="98">
        <f t="shared" si="8"/>
        <v>0</v>
      </c>
      <c r="G85" s="98">
        <f t="shared" si="6"/>
        <v>0</v>
      </c>
      <c r="H85" s="98">
        <f t="shared" si="7"/>
        <v>0</v>
      </c>
    </row>
    <row r="86" spans="1:9" ht="21" x14ac:dyDescent="0.35">
      <c r="A86" s="11"/>
      <c r="B86" s="20" t="s">
        <v>60</v>
      </c>
      <c r="C86" s="37">
        <v>20000</v>
      </c>
      <c r="D86" s="83"/>
      <c r="E86" s="57">
        <f t="shared" si="5"/>
        <v>20000</v>
      </c>
      <c r="F86" s="98">
        <f t="shared" si="8"/>
        <v>0</v>
      </c>
      <c r="G86" s="98">
        <f t="shared" si="6"/>
        <v>0</v>
      </c>
      <c r="H86" s="98">
        <f t="shared" si="7"/>
        <v>0</v>
      </c>
    </row>
    <row r="87" spans="1:9" ht="21" x14ac:dyDescent="0.35">
      <c r="A87" s="11"/>
      <c r="B87" s="20" t="s">
        <v>61</v>
      </c>
      <c r="C87" s="37">
        <v>2000</v>
      </c>
      <c r="D87" s="83">
        <v>13200</v>
      </c>
      <c r="E87" s="57">
        <f t="shared" si="5"/>
        <v>-11200</v>
      </c>
      <c r="F87" s="98">
        <f t="shared" si="8"/>
        <v>22.055137844611529</v>
      </c>
      <c r="G87" s="98">
        <f t="shared" si="6"/>
        <v>15.903959899749372</v>
      </c>
      <c r="H87" s="98">
        <f t="shared" si="7"/>
        <v>6.1511779448621553</v>
      </c>
    </row>
    <row r="88" spans="1:9" ht="21" x14ac:dyDescent="0.35">
      <c r="A88" s="11"/>
      <c r="B88" s="20" t="s">
        <v>62</v>
      </c>
      <c r="C88" s="37">
        <v>2300</v>
      </c>
      <c r="D88" s="83"/>
      <c r="E88" s="57">
        <f t="shared" si="5"/>
        <v>2300</v>
      </c>
      <c r="F88" s="98">
        <f t="shared" si="8"/>
        <v>0</v>
      </c>
      <c r="G88" s="98">
        <f t="shared" si="6"/>
        <v>0</v>
      </c>
      <c r="H88" s="98">
        <f t="shared" si="7"/>
        <v>0</v>
      </c>
    </row>
    <row r="89" spans="1:9" ht="21" x14ac:dyDescent="0.35">
      <c r="A89" s="11"/>
      <c r="B89" s="20" t="s">
        <v>63</v>
      </c>
      <c r="C89" s="37">
        <v>70000</v>
      </c>
      <c r="D89" s="83"/>
      <c r="E89" s="57">
        <f t="shared" si="5"/>
        <v>70000</v>
      </c>
      <c r="F89" s="98">
        <f t="shared" si="8"/>
        <v>0</v>
      </c>
      <c r="G89" s="98">
        <f t="shared" si="6"/>
        <v>0</v>
      </c>
      <c r="H89" s="98">
        <f t="shared" si="7"/>
        <v>0</v>
      </c>
    </row>
    <row r="90" spans="1:9" s="1" customFormat="1" ht="21" x14ac:dyDescent="0.35">
      <c r="A90" s="103"/>
      <c r="B90" s="104" t="s">
        <v>64</v>
      </c>
      <c r="C90" s="105">
        <f>SUM(C82:C89)</f>
        <v>277300</v>
      </c>
      <c r="D90" s="106">
        <f>SUM(D82:D89)</f>
        <v>13200</v>
      </c>
      <c r="E90" s="95">
        <f t="shared" si="5"/>
        <v>264100</v>
      </c>
      <c r="F90" s="99">
        <f t="shared" si="8"/>
        <v>22.055137844611529</v>
      </c>
      <c r="G90" s="99">
        <f t="shared" si="6"/>
        <v>15.903959899749372</v>
      </c>
      <c r="H90" s="99">
        <f t="shared" si="7"/>
        <v>6.1511779448621553</v>
      </c>
      <c r="I90" s="91"/>
    </row>
    <row r="91" spans="1:9" ht="21" x14ac:dyDescent="0.35">
      <c r="A91" s="12"/>
      <c r="B91" s="21"/>
      <c r="C91" s="38"/>
      <c r="D91" s="83"/>
      <c r="E91" s="57"/>
      <c r="F91" s="98"/>
      <c r="G91" s="98"/>
      <c r="H91" s="98"/>
    </row>
    <row r="92" spans="1:9" ht="21" x14ac:dyDescent="0.35">
      <c r="A92" s="12" t="s">
        <v>21</v>
      </c>
      <c r="B92" s="22" t="s">
        <v>5</v>
      </c>
      <c r="C92" s="37"/>
      <c r="D92" s="83"/>
      <c r="E92" s="57"/>
      <c r="F92" s="98"/>
      <c r="G92" s="98"/>
      <c r="H92" s="98"/>
    </row>
    <row r="93" spans="1:9" ht="21" x14ac:dyDescent="0.35">
      <c r="A93" s="11"/>
      <c r="B93" s="20" t="s">
        <v>65</v>
      </c>
      <c r="C93" s="37">
        <v>205306</v>
      </c>
      <c r="D93" s="83">
        <v>205306</v>
      </c>
      <c r="E93" s="57">
        <f t="shared" si="5"/>
        <v>0</v>
      </c>
      <c r="F93" s="98">
        <f t="shared" si="8"/>
        <v>343.03425229741021</v>
      </c>
      <c r="G93" s="98">
        <f t="shared" si="6"/>
        <v>247.36199933166247</v>
      </c>
      <c r="H93" s="98">
        <f t="shared" si="7"/>
        <v>95.672252965747703</v>
      </c>
    </row>
    <row r="94" spans="1:9" ht="21" x14ac:dyDescent="0.35">
      <c r="A94" s="11"/>
      <c r="B94" s="20" t="s">
        <v>66</v>
      </c>
      <c r="C94" s="37">
        <v>219287</v>
      </c>
      <c r="D94" s="83">
        <v>180788</v>
      </c>
      <c r="E94" s="57">
        <f t="shared" si="5"/>
        <v>38499</v>
      </c>
      <c r="F94" s="98">
        <f t="shared" si="8"/>
        <v>302.06850459482041</v>
      </c>
      <c r="G94" s="98">
        <f t="shared" si="6"/>
        <v>217.82159866332498</v>
      </c>
      <c r="H94" s="98">
        <f t="shared" si="7"/>
        <v>84.246905931495405</v>
      </c>
    </row>
    <row r="95" spans="1:9" ht="21" x14ac:dyDescent="0.35">
      <c r="A95" s="11"/>
      <c r="B95" s="20" t="s">
        <v>189</v>
      </c>
      <c r="C95" s="37"/>
      <c r="D95" s="83">
        <v>3000</v>
      </c>
      <c r="E95" s="57">
        <f t="shared" si="5"/>
        <v>-3000</v>
      </c>
      <c r="F95" s="98">
        <f t="shared" si="8"/>
        <v>5.0125313283208017</v>
      </c>
      <c r="G95" s="98">
        <f t="shared" si="6"/>
        <v>3.6145363408521298</v>
      </c>
      <c r="H95" s="98">
        <f t="shared" si="7"/>
        <v>1.3979949874686715</v>
      </c>
    </row>
    <row r="96" spans="1:9" ht="21" x14ac:dyDescent="0.35">
      <c r="A96" s="11"/>
      <c r="B96" s="20" t="s">
        <v>169</v>
      </c>
      <c r="C96" s="37"/>
      <c r="D96" s="83">
        <v>9545</v>
      </c>
      <c r="E96" s="57">
        <f t="shared" si="5"/>
        <v>-9545</v>
      </c>
      <c r="F96" s="98">
        <f t="shared" si="8"/>
        <v>15.948203842940686</v>
      </c>
      <c r="G96" s="98">
        <f t="shared" si="6"/>
        <v>11.500249791144528</v>
      </c>
      <c r="H96" s="98">
        <f t="shared" si="7"/>
        <v>4.4479540517961569</v>
      </c>
    </row>
    <row r="97" spans="1:9" s="1" customFormat="1" ht="21" x14ac:dyDescent="0.35">
      <c r="A97" s="103"/>
      <c r="B97" s="104" t="s">
        <v>38</v>
      </c>
      <c r="C97" s="105">
        <f>SUM(C93:C94)</f>
        <v>424593</v>
      </c>
      <c r="D97" s="106">
        <f>SUM(D93:D96)</f>
        <v>398639</v>
      </c>
      <c r="E97" s="95">
        <f t="shared" si="5"/>
        <v>25954</v>
      </c>
      <c r="F97" s="99">
        <f t="shared" si="8"/>
        <v>666.06349206349205</v>
      </c>
      <c r="G97" s="99">
        <f t="shared" si="6"/>
        <v>480.2983841269841</v>
      </c>
      <c r="H97" s="99">
        <f t="shared" si="7"/>
        <v>185.76510793650792</v>
      </c>
      <c r="I97" s="91"/>
    </row>
    <row r="98" spans="1:9" ht="21" x14ac:dyDescent="0.35">
      <c r="A98" s="12"/>
      <c r="B98" s="21"/>
      <c r="C98" s="38"/>
      <c r="D98" s="83"/>
      <c r="E98" s="57">
        <f t="shared" si="5"/>
        <v>0</v>
      </c>
      <c r="F98" s="98">
        <f t="shared" si="8"/>
        <v>0</v>
      </c>
      <c r="G98" s="98">
        <f t="shared" si="6"/>
        <v>0</v>
      </c>
      <c r="H98" s="98">
        <f t="shared" si="7"/>
        <v>0</v>
      </c>
    </row>
    <row r="99" spans="1:9" ht="21" x14ac:dyDescent="0.35">
      <c r="A99" s="12" t="s">
        <v>18</v>
      </c>
      <c r="B99" s="22" t="s">
        <v>6</v>
      </c>
      <c r="C99" s="38"/>
      <c r="D99" s="83"/>
      <c r="E99" s="57">
        <f t="shared" si="5"/>
        <v>0</v>
      </c>
      <c r="F99" s="98">
        <f t="shared" si="8"/>
        <v>0</v>
      </c>
      <c r="G99" s="98">
        <f t="shared" si="6"/>
        <v>0</v>
      </c>
      <c r="H99" s="98">
        <f t="shared" si="7"/>
        <v>0</v>
      </c>
    </row>
    <row r="100" spans="1:9" ht="21" x14ac:dyDescent="0.35">
      <c r="A100" s="11"/>
      <c r="B100" s="20" t="s">
        <v>135</v>
      </c>
      <c r="C100" s="37">
        <v>245000</v>
      </c>
      <c r="D100" s="83">
        <v>264940</v>
      </c>
      <c r="E100" s="57">
        <f t="shared" si="5"/>
        <v>-19940</v>
      </c>
      <c r="F100" s="98">
        <f t="shared" si="8"/>
        <v>442.67335004177107</v>
      </c>
      <c r="G100" s="98">
        <f t="shared" si="6"/>
        <v>319.21175271512112</v>
      </c>
      <c r="H100" s="98">
        <f t="shared" si="7"/>
        <v>123.46159732664995</v>
      </c>
    </row>
    <row r="101" spans="1:9" ht="21" x14ac:dyDescent="0.35">
      <c r="A101" s="11"/>
      <c r="B101" s="20" t="s">
        <v>136</v>
      </c>
      <c r="C101" s="37">
        <v>400000</v>
      </c>
      <c r="D101" s="83">
        <v>400000</v>
      </c>
      <c r="E101" s="57">
        <f t="shared" si="5"/>
        <v>0</v>
      </c>
      <c r="F101" s="98">
        <f t="shared" si="8"/>
        <v>668.33751044277358</v>
      </c>
      <c r="G101" s="98">
        <f t="shared" si="6"/>
        <v>481.93817878028398</v>
      </c>
      <c r="H101" s="98">
        <f t="shared" si="7"/>
        <v>186.39933166248954</v>
      </c>
    </row>
    <row r="102" spans="1:9" ht="21" x14ac:dyDescent="0.35">
      <c r="A102" s="11"/>
      <c r="B102" s="20" t="s">
        <v>67</v>
      </c>
      <c r="C102" s="37">
        <v>1535000</v>
      </c>
      <c r="D102" s="83">
        <f>D136</f>
        <v>2067106</v>
      </c>
      <c r="E102" s="57">
        <f t="shared" si="5"/>
        <v>-532106</v>
      </c>
      <c r="F102" s="98">
        <f t="shared" si="8"/>
        <v>3453.8111946532999</v>
      </c>
      <c r="G102" s="98">
        <f t="shared" si="6"/>
        <v>2490.5432524644943</v>
      </c>
      <c r="H102" s="98">
        <f t="shared" si="7"/>
        <v>963.26794218880525</v>
      </c>
    </row>
    <row r="103" spans="1:9" s="1" customFormat="1" ht="21" x14ac:dyDescent="0.35">
      <c r="A103" s="103"/>
      <c r="B103" s="104" t="s">
        <v>68</v>
      </c>
      <c r="C103" s="105">
        <f>SUM(C100:C102)</f>
        <v>2180000</v>
      </c>
      <c r="D103" s="106">
        <f>SUM(D100:D102)</f>
        <v>2732046</v>
      </c>
      <c r="E103" s="95">
        <f t="shared" si="5"/>
        <v>-552046</v>
      </c>
      <c r="F103" s="99">
        <f t="shared" si="8"/>
        <v>4564.8220551378445</v>
      </c>
      <c r="G103" s="99">
        <f t="shared" si="6"/>
        <v>3291.6931839598997</v>
      </c>
      <c r="H103" s="99">
        <f t="shared" si="7"/>
        <v>1273.1288711779448</v>
      </c>
      <c r="I103" s="91"/>
    </row>
    <row r="104" spans="1:9" ht="21" x14ac:dyDescent="0.35">
      <c r="A104" s="11"/>
      <c r="B104" s="20"/>
      <c r="C104" s="37"/>
      <c r="D104" s="83"/>
      <c r="E104" s="57"/>
      <c r="F104" s="98"/>
      <c r="G104" s="98"/>
      <c r="H104" s="98"/>
    </row>
    <row r="105" spans="1:9" s="1" customFormat="1" ht="21.75" thickBot="1" x14ac:dyDescent="0.4">
      <c r="A105" s="30"/>
      <c r="B105" s="100" t="s">
        <v>69</v>
      </c>
      <c r="C105" s="101">
        <f>C18+C33+C38+C46+C79+C90+C97+C103</f>
        <v>23666962</v>
      </c>
      <c r="D105" s="102">
        <f>D18+D33+D38+D46+D79+D90+D97+D103</f>
        <v>20748620</v>
      </c>
      <c r="E105" s="95">
        <f t="shared" si="5"/>
        <v>2918342</v>
      </c>
      <c r="F105" s="99">
        <f t="shared" si="8"/>
        <v>34667.70258980785</v>
      </c>
      <c r="G105" s="99">
        <v>25000</v>
      </c>
      <c r="H105" s="99">
        <v>9668</v>
      </c>
      <c r="I105" s="91"/>
    </row>
    <row r="106" spans="1:9" ht="21" x14ac:dyDescent="0.35">
      <c r="A106" s="14"/>
      <c r="B106" s="24"/>
      <c r="C106" s="25"/>
    </row>
    <row r="107" spans="1:9" ht="21" x14ac:dyDescent="0.35">
      <c r="B107" s="3" t="s">
        <v>162</v>
      </c>
    </row>
    <row r="108" spans="1:9" ht="21" x14ac:dyDescent="0.35">
      <c r="A108" s="10"/>
      <c r="B108" s="86" t="s">
        <v>187</v>
      </c>
      <c r="C108" s="87"/>
      <c r="D108" s="84">
        <v>286991</v>
      </c>
    </row>
    <row r="109" spans="1:9" ht="21" x14ac:dyDescent="0.35">
      <c r="A109" s="10"/>
      <c r="B109" s="86" t="s">
        <v>166</v>
      </c>
      <c r="C109" s="87"/>
      <c r="D109" s="84">
        <v>200000</v>
      </c>
    </row>
    <row r="110" spans="1:9" ht="21" x14ac:dyDescent="0.35">
      <c r="A110" s="10"/>
      <c r="B110" s="86" t="s">
        <v>188</v>
      </c>
      <c r="C110" s="87"/>
      <c r="D110" s="84">
        <v>200000</v>
      </c>
    </row>
    <row r="111" spans="1:9" ht="21" x14ac:dyDescent="0.35">
      <c r="A111" s="10"/>
      <c r="B111" s="86" t="s">
        <v>199</v>
      </c>
      <c r="C111" s="87"/>
      <c r="D111" s="84">
        <v>9264</v>
      </c>
    </row>
    <row r="112" spans="1:9" x14ac:dyDescent="0.3">
      <c r="B112" s="86" t="s">
        <v>173</v>
      </c>
      <c r="C112" s="72"/>
      <c r="D112" s="84">
        <v>989</v>
      </c>
    </row>
    <row r="113" spans="1:13" x14ac:dyDescent="0.3">
      <c r="B113" s="86" t="s">
        <v>164</v>
      </c>
      <c r="C113" s="72"/>
      <c r="D113" s="84">
        <v>135000</v>
      </c>
    </row>
    <row r="114" spans="1:13" x14ac:dyDescent="0.3">
      <c r="B114" s="86" t="s">
        <v>176</v>
      </c>
      <c r="C114" s="72"/>
      <c r="D114" s="84">
        <v>300000</v>
      </c>
    </row>
    <row r="115" spans="1:13" x14ac:dyDescent="0.3">
      <c r="B115" s="86" t="s">
        <v>186</v>
      </c>
      <c r="C115" s="72"/>
      <c r="D115" s="84">
        <v>500</v>
      </c>
    </row>
    <row r="116" spans="1:13" x14ac:dyDescent="0.3">
      <c r="B116" s="86" t="s">
        <v>193</v>
      </c>
      <c r="C116" s="72"/>
      <c r="D116" s="84">
        <v>3070</v>
      </c>
    </row>
    <row r="117" spans="1:13" x14ac:dyDescent="0.3">
      <c r="B117" s="86" t="s">
        <v>174</v>
      </c>
      <c r="C117" s="72"/>
      <c r="D117" s="84">
        <v>169383</v>
      </c>
    </row>
    <row r="118" spans="1:13" x14ac:dyDescent="0.3">
      <c r="B118" s="86" t="s">
        <v>231</v>
      </c>
      <c r="C118" s="72"/>
      <c r="D118" s="84">
        <v>81866</v>
      </c>
    </row>
    <row r="119" spans="1:13" x14ac:dyDescent="0.3">
      <c r="B119" s="86" t="s">
        <v>163</v>
      </c>
      <c r="C119" s="72"/>
      <c r="D119" s="84">
        <v>18165</v>
      </c>
    </row>
    <row r="120" spans="1:13" x14ac:dyDescent="0.3">
      <c r="B120" s="86" t="s">
        <v>165</v>
      </c>
      <c r="C120" s="72"/>
      <c r="D120" s="84">
        <v>328827</v>
      </c>
    </row>
    <row r="121" spans="1:13" x14ac:dyDescent="0.3">
      <c r="B121" s="86" t="s">
        <v>177</v>
      </c>
      <c r="C121" s="72"/>
      <c r="D121" s="84">
        <v>7086</v>
      </c>
      <c r="J121" s="54"/>
      <c r="K121" s="54"/>
      <c r="L121" s="54"/>
      <c r="M121" s="54"/>
    </row>
    <row r="122" spans="1:13" x14ac:dyDescent="0.3">
      <c r="B122" s="86" t="s">
        <v>178</v>
      </c>
      <c r="C122" s="72"/>
      <c r="D122" s="84">
        <v>90065</v>
      </c>
    </row>
    <row r="123" spans="1:13" x14ac:dyDescent="0.3">
      <c r="B123" s="86" t="s">
        <v>191</v>
      </c>
      <c r="C123" s="72"/>
      <c r="D123" s="84">
        <v>0</v>
      </c>
      <c r="J123" s="54"/>
      <c r="K123" s="54"/>
      <c r="L123" s="54"/>
      <c r="M123" s="54"/>
    </row>
    <row r="124" spans="1:13" x14ac:dyDescent="0.3">
      <c r="B124" s="86" t="s">
        <v>180</v>
      </c>
      <c r="C124" s="72"/>
      <c r="D124" s="84">
        <v>18583</v>
      </c>
    </row>
    <row r="125" spans="1:13" x14ac:dyDescent="0.3">
      <c r="B125" s="86" t="s">
        <v>179</v>
      </c>
      <c r="C125" s="72"/>
      <c r="D125" s="84">
        <v>35000</v>
      </c>
    </row>
    <row r="126" spans="1:13" ht="42" x14ac:dyDescent="0.35">
      <c r="A126" s="59" t="s">
        <v>194</v>
      </c>
      <c r="B126" s="86" t="s">
        <v>170</v>
      </c>
      <c r="C126" s="87"/>
      <c r="D126" s="84">
        <v>26800</v>
      </c>
    </row>
    <row r="127" spans="1:13" ht="21" x14ac:dyDescent="0.35">
      <c r="A127" s="10"/>
      <c r="B127" s="86" t="s">
        <v>190</v>
      </c>
      <c r="C127" s="87"/>
      <c r="D127" s="84">
        <v>83398</v>
      </c>
    </row>
    <row r="128" spans="1:13" ht="21" x14ac:dyDescent="0.35">
      <c r="A128" s="10"/>
      <c r="B128" s="86" t="s">
        <v>195</v>
      </c>
      <c r="C128" s="87"/>
      <c r="D128" s="84">
        <v>6194</v>
      </c>
    </row>
    <row r="129" spans="1:11" ht="21" x14ac:dyDescent="0.35">
      <c r="A129" s="10"/>
      <c r="B129" s="86" t="s">
        <v>198</v>
      </c>
      <c r="C129" s="87"/>
      <c r="D129" s="84">
        <v>22938</v>
      </c>
      <c r="J129" s="54"/>
      <c r="K129" s="54"/>
    </row>
    <row r="130" spans="1:11" ht="21" x14ac:dyDescent="0.35">
      <c r="A130" s="10"/>
      <c r="B130" s="86" t="s">
        <v>196</v>
      </c>
      <c r="C130" s="87"/>
      <c r="D130" s="84">
        <v>2000</v>
      </c>
      <c r="J130" s="54"/>
      <c r="K130" s="54"/>
    </row>
    <row r="131" spans="1:11" ht="21" x14ac:dyDescent="0.35">
      <c r="A131" s="10"/>
      <c r="B131" s="86" t="s">
        <v>197</v>
      </c>
      <c r="C131" s="87"/>
      <c r="D131" s="84">
        <v>6987</v>
      </c>
      <c r="J131" s="54"/>
      <c r="K131" s="54"/>
    </row>
    <row r="132" spans="1:11" x14ac:dyDescent="0.3">
      <c r="B132" s="86" t="s">
        <v>181</v>
      </c>
      <c r="C132" s="72"/>
      <c r="D132" s="84">
        <v>34000</v>
      </c>
    </row>
    <row r="133" spans="1:11" ht="1.5" customHeight="1" x14ac:dyDescent="0.3">
      <c r="B133" s="72"/>
      <c r="C133" s="72"/>
      <c r="D133" s="82"/>
    </row>
    <row r="134" spans="1:11" ht="1.5" customHeight="1" x14ac:dyDescent="0.3">
      <c r="B134" s="72"/>
      <c r="C134" s="72"/>
      <c r="D134" s="82"/>
    </row>
    <row r="135" spans="1:11" x14ac:dyDescent="0.3">
      <c r="B135" s="72"/>
      <c r="C135" s="72"/>
      <c r="D135" s="82"/>
    </row>
    <row r="136" spans="1:11" s="1" customFormat="1" x14ac:dyDescent="0.3">
      <c r="B136" s="107" t="s">
        <v>221</v>
      </c>
      <c r="C136" s="107"/>
      <c r="D136" s="108">
        <f>SUM(D108:D135)</f>
        <v>2067106</v>
      </c>
      <c r="E136" s="109"/>
      <c r="F136" s="91"/>
      <c r="G136" s="91"/>
      <c r="H136" s="91"/>
      <c r="I136" s="91"/>
    </row>
  </sheetData>
  <mergeCells count="6">
    <mergeCell ref="G2:H2"/>
    <mergeCell ref="E2:E3"/>
    <mergeCell ref="A2:A3"/>
    <mergeCell ref="B2:B3"/>
    <mergeCell ref="C2:D2"/>
    <mergeCell ref="F2:F3"/>
  </mergeCells>
  <pageMargins left="0.7" right="0.7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workbookViewId="0">
      <selection activeCell="C24" sqref="C24"/>
    </sheetView>
  </sheetViews>
  <sheetFormatPr defaultRowHeight="15" x14ac:dyDescent="0.25"/>
  <cols>
    <col min="2" max="2" width="64.140625" bestFit="1" customWidth="1"/>
    <col min="3" max="4" width="17.85546875" bestFit="1" customWidth="1"/>
  </cols>
  <sheetData>
    <row r="2" spans="1:4" s="6" customFormat="1" ht="21" x14ac:dyDescent="0.35"/>
    <row r="3" spans="1:4" s="6" customFormat="1" ht="21" x14ac:dyDescent="0.35"/>
    <row r="4" spans="1:4" s="3" customFormat="1" ht="21" x14ac:dyDescent="0.35">
      <c r="A4" s="26"/>
      <c r="B4" s="26"/>
      <c r="C4" s="88"/>
      <c r="D4" s="88"/>
    </row>
    <row r="5" spans="1:4" s="6" customFormat="1" ht="21" x14ac:dyDescent="0.35">
      <c r="A5" s="10"/>
      <c r="B5" s="10"/>
      <c r="C5" s="89"/>
      <c r="D5" s="89"/>
    </row>
    <row r="6" spans="1:4" s="6" customFormat="1" ht="21" x14ac:dyDescent="0.35">
      <c r="A6" s="10"/>
      <c r="B6" s="10"/>
      <c r="C6" s="89"/>
      <c r="D6" s="89"/>
    </row>
    <row r="7" spans="1:4" s="6" customFormat="1" ht="21" x14ac:dyDescent="0.35">
      <c r="A7" s="10"/>
      <c r="B7" s="10"/>
      <c r="C7" s="89"/>
      <c r="D7" s="89"/>
    </row>
    <row r="8" spans="1:4" s="6" customFormat="1" ht="21" x14ac:dyDescent="0.35">
      <c r="A8" s="10"/>
      <c r="B8" s="10"/>
      <c r="C8" s="89"/>
      <c r="D8" s="89"/>
    </row>
    <row r="9" spans="1:4" s="6" customFormat="1" ht="21" x14ac:dyDescent="0.35">
      <c r="A9" s="10"/>
      <c r="B9" s="10"/>
      <c r="C9" s="89"/>
      <c r="D9" s="89"/>
    </row>
    <row r="10" spans="1:4" s="6" customFormat="1" ht="21" x14ac:dyDescent="0.35">
      <c r="A10" s="10"/>
      <c r="B10" s="10"/>
      <c r="C10" s="89"/>
      <c r="D10" s="89"/>
    </row>
    <row r="11" spans="1:4" s="6" customFormat="1" ht="21" x14ac:dyDescent="0.35">
      <c r="A11" s="10"/>
      <c r="B11" s="10"/>
      <c r="C11" s="89"/>
      <c r="D11" s="89"/>
    </row>
    <row r="12" spans="1:4" s="6" customFormat="1" ht="21" x14ac:dyDescent="0.35">
      <c r="A12" s="10"/>
      <c r="B12" s="10"/>
      <c r="C12" s="89"/>
      <c r="D12" s="89"/>
    </row>
    <row r="13" spans="1:4" s="6" customFormat="1" ht="21" x14ac:dyDescent="0.35">
      <c r="A13" s="10"/>
      <c r="B13" s="10"/>
      <c r="C13" s="89"/>
      <c r="D13" s="89"/>
    </row>
    <row r="14" spans="1:4" s="6" customFormat="1" ht="21" x14ac:dyDescent="0.35">
      <c r="A14" s="10"/>
      <c r="B14" s="10"/>
      <c r="C14" s="89"/>
      <c r="D14" s="89"/>
    </row>
    <row r="15" spans="1:4" s="6" customFormat="1" ht="21" x14ac:dyDescent="0.35">
      <c r="A15" s="10"/>
      <c r="B15" s="10"/>
      <c r="C15" s="89"/>
      <c r="D15" s="89"/>
    </row>
    <row r="16" spans="1:4" s="6" customFormat="1" ht="21" x14ac:dyDescent="0.35">
      <c r="A16" s="10"/>
      <c r="B16" s="10"/>
      <c r="C16" s="89"/>
      <c r="D16" s="89"/>
    </row>
    <row r="17" spans="1:4" s="6" customFormat="1" ht="21" x14ac:dyDescent="0.35">
      <c r="A17" s="10"/>
      <c r="B17" s="10"/>
      <c r="C17" s="89"/>
      <c r="D17" s="89"/>
    </row>
    <row r="19" spans="1:4" ht="21" x14ac:dyDescent="0.35">
      <c r="B19" s="31"/>
    </row>
    <row r="20" spans="1:4" ht="21" x14ac:dyDescent="0.35">
      <c r="B20" s="31"/>
      <c r="C20" s="27"/>
    </row>
    <row r="21" spans="1:4" ht="21" x14ac:dyDescent="0.35">
      <c r="B21" s="31"/>
      <c r="C21" s="27"/>
    </row>
    <row r="22" spans="1:4" ht="21" x14ac:dyDescent="0.35">
      <c r="B22" s="31"/>
      <c r="C22" s="27"/>
    </row>
    <row r="23" spans="1:4" ht="21" x14ac:dyDescent="0.35">
      <c r="B23" s="31"/>
      <c r="C23" s="27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2" sqref="F32"/>
    </sheetView>
  </sheetViews>
  <sheetFormatPr defaultRowHeight="15" x14ac:dyDescent="0.25"/>
  <cols>
    <col min="1" max="1" width="14.5703125" bestFit="1" customWidth="1"/>
    <col min="2" max="2" width="12.28515625" bestFit="1" customWidth="1"/>
    <col min="3" max="3" width="14.140625" customWidth="1"/>
    <col min="4" max="4" width="15.85546875" bestFit="1" customWidth="1"/>
    <col min="5" max="7" width="12.28515625" customWidth="1"/>
    <col min="8" max="8" width="12.28515625" bestFit="1" customWidth="1"/>
    <col min="9" max="9" width="13.28515625" bestFit="1" customWidth="1"/>
    <col min="10" max="11" width="13.28515625" customWidth="1"/>
    <col min="12" max="12" width="10" bestFit="1" customWidth="1"/>
    <col min="13" max="13" width="13.5703125" bestFit="1" customWidth="1"/>
    <col min="14" max="14" width="12.42578125" bestFit="1" customWidth="1"/>
    <col min="15" max="15" width="10.85546875" bestFit="1" customWidth="1"/>
    <col min="16" max="16" width="12.42578125" bestFit="1" customWidth="1"/>
    <col min="17" max="17" width="10.5703125" bestFit="1" customWidth="1"/>
    <col min="19" max="19" width="12.42578125" bestFit="1" customWidth="1"/>
    <col min="21" max="23" width="11.42578125" bestFit="1" customWidth="1"/>
    <col min="24" max="24" width="10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Смета укрупненная</vt:lpstr>
      <vt:lpstr>детализация расходов</vt:lpstr>
      <vt:lpstr>прочие доходы</vt:lpstr>
      <vt:lpstr>Движение денежных средств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2022-06-08T16:15:09Z</dcterms:modified>
</cp:coreProperties>
</file>