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Смета укрупненная" sheetId="1" r:id="rId1"/>
    <sheet name="детализация расходов" sheetId="2" r:id="rId2"/>
    <sheet name="прочие доходы" sheetId="3" r:id="rId3"/>
    <sheet name="Движение денежных средств" sheetId="4" r:id="rId4"/>
  </sheets>
  <calcPr calcId="152511"/>
</workbook>
</file>

<file path=xl/calcChain.xml><?xml version="1.0" encoding="utf-8"?>
<calcChain xmlns="http://schemas.openxmlformats.org/spreadsheetml/2006/main">
  <c r="E25" i="1" l="1"/>
  <c r="C112" i="2"/>
  <c r="D19" i="3" l="1"/>
  <c r="D38" i="3" s="1"/>
  <c r="D39" i="3" s="1"/>
  <c r="F23" i="1" l="1"/>
  <c r="E23" i="1"/>
  <c r="F37" i="1" l="1"/>
  <c r="E37" i="1"/>
  <c r="E30" i="1" l="1"/>
  <c r="E29" i="1"/>
  <c r="E28" i="1"/>
  <c r="C104" i="2"/>
  <c r="C96" i="2"/>
  <c r="C84" i="2"/>
  <c r="C64" i="2"/>
  <c r="C59" i="2"/>
  <c r="C55" i="2"/>
  <c r="C45" i="2"/>
  <c r="C11" i="2"/>
  <c r="C66" i="2" l="1"/>
  <c r="E66" i="2" s="1"/>
  <c r="E47" i="1"/>
  <c r="F47" i="1" s="1"/>
  <c r="E84" i="2"/>
  <c r="F84" i="2" s="1"/>
  <c r="C105" i="2"/>
  <c r="E46" i="1" l="1"/>
  <c r="F46" i="1" s="1"/>
  <c r="E105" i="2"/>
  <c r="F105" i="2" s="1"/>
  <c r="E48" i="1"/>
  <c r="F48" i="1" s="1"/>
  <c r="G66" i="2"/>
  <c r="F66" i="2"/>
  <c r="E107" i="2"/>
  <c r="C107" i="2"/>
  <c r="D59" i="2"/>
  <c r="H66" i="2" l="1"/>
  <c r="E19" i="1"/>
  <c r="F107" i="2"/>
  <c r="E50" i="1"/>
  <c r="C120" i="2"/>
  <c r="F15" i="1" l="1"/>
  <c r="F25" i="1" s="1"/>
  <c r="E20" i="1"/>
  <c r="E21" i="1"/>
  <c r="E26" i="1"/>
  <c r="D96" i="2" l="1"/>
  <c r="D84" i="2"/>
  <c r="D42" i="3" l="1"/>
  <c r="G84" i="2"/>
  <c r="D104" i="2"/>
  <c r="H84" i="2" l="1"/>
  <c r="F16" i="1" s="1"/>
  <c r="F26" i="1" s="1"/>
  <c r="D55" i="2"/>
  <c r="D64" i="2" l="1"/>
  <c r="D105" i="2" l="1"/>
  <c r="D43" i="3" l="1"/>
  <c r="G105" i="2"/>
  <c r="D45" i="2"/>
  <c r="H105" i="2" l="1"/>
  <c r="F17" i="1" s="1"/>
  <c r="F27" i="1" s="1"/>
  <c r="G107" i="2"/>
  <c r="D11" i="2"/>
  <c r="H107" i="2" l="1"/>
  <c r="F19" i="1"/>
  <c r="G108" i="2"/>
  <c r="D66" i="2"/>
  <c r="D41" i="3" s="1"/>
  <c r="E27" i="1"/>
  <c r="E24" i="1" s="1"/>
  <c r="F20" i="1" l="1"/>
  <c r="F21" i="1"/>
  <c r="D107" i="2"/>
  <c r="D45" i="3" s="1"/>
  <c r="F50" i="1"/>
  <c r="F33" i="1" l="1"/>
  <c r="E33" i="1"/>
  <c r="F35" i="1"/>
  <c r="E35" i="1"/>
  <c r="F34" i="1"/>
  <c r="E34" i="1"/>
  <c r="F24" i="1"/>
  <c r="F18" i="1"/>
  <c r="E32" i="1" l="1"/>
  <c r="E43" i="1" s="1"/>
  <c r="E44" i="1" s="1"/>
  <c r="F32" i="1"/>
  <c r="F43" i="1" s="1"/>
  <c r="F44" i="1" s="1"/>
</calcChain>
</file>

<file path=xl/sharedStrings.xml><?xml version="1.0" encoding="utf-8"?>
<sst xmlns="http://schemas.openxmlformats.org/spreadsheetml/2006/main" count="211" uniqueCount="169">
  <si>
    <t>Водоснабжение поселка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</si>
  <si>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</si>
  <si>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</si>
  <si>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</si>
  <si>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</si>
  <si>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</si>
  <si>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</si>
  <si>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</si>
  <si>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Долги по членским взносам прошлых лет</t>
  </si>
  <si>
    <t>РАСХОДЫ:</t>
  </si>
  <si>
    <t>ДОХОДЫ:</t>
  </si>
  <si>
    <t>Итого Расходы:</t>
  </si>
  <si>
    <t>Итого Доходы:</t>
  </si>
  <si>
    <t>1.</t>
  </si>
  <si>
    <t>3.</t>
  </si>
  <si>
    <t>2.</t>
  </si>
  <si>
    <t>РАСХОДЫ</t>
  </si>
  <si>
    <t>Анализы воды</t>
  </si>
  <si>
    <t>приобретение материлов для обслуживания сетей</t>
  </si>
  <si>
    <t>Итого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</si>
  <si>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</si>
  <si>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</si>
  <si>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</si>
  <si>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</si>
  <si>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</si>
  <si>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</si>
  <si>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</si>
  <si>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</si>
  <si>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</si>
  <si>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</si>
  <si>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</si>
  <si>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услуги банка</t>
  </si>
  <si>
    <t>хознужды</t>
  </si>
  <si>
    <t>юридические услуги</t>
  </si>
  <si>
    <t>Итого:</t>
  </si>
  <si>
    <t>звукооператор</t>
  </si>
  <si>
    <t>аренда видеооборудования</t>
  </si>
  <si>
    <t>типографские расходы</t>
  </si>
  <si>
    <t>внесение изменений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</si>
  <si>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</si>
  <si>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</si>
  <si>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</si>
  <si>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прочие непредвиденные расходы</t>
  </si>
  <si>
    <t>Итого непредвиденные расходы</t>
  </si>
  <si>
    <t>ремонт, обслуживание колодцев</t>
  </si>
  <si>
    <t>ямочный ремонт (БЦМ)</t>
  </si>
  <si>
    <t>баннер о закрытии дорог</t>
  </si>
  <si>
    <t>установка, замена, ремонт дорожных знаков</t>
  </si>
  <si>
    <t>закрытие несанкционированных проездов</t>
  </si>
  <si>
    <t>расчистка дорог от снега и грязи, подсыпка дорог</t>
  </si>
  <si>
    <t>Прочие доходы:</t>
  </si>
  <si>
    <t>вступительные по договорам рассрочки</t>
  </si>
  <si>
    <t>Аренда электросетевого комплекса</t>
  </si>
  <si>
    <t>Аренда 2-го этажа цех ПЭСК</t>
  </si>
  <si>
    <t>Аренда Т2Мобайл, МТС</t>
  </si>
  <si>
    <t>№ строки</t>
  </si>
  <si>
    <t>аренда помещения Правления ТСН "Молодежное"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</si>
  <si>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</si>
  <si>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</si>
  <si>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</si>
  <si>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</si>
  <si>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канцелярские расходы</t>
  </si>
  <si>
    <t>техобслуживание ПК и расходные материалы для ПК</t>
  </si>
  <si>
    <t>арендная плата за землю под ВЛ, ЛЭП</t>
  </si>
  <si>
    <t>заработная плата по штатному расписанию</t>
  </si>
  <si>
    <t>( компенсации при увольнении, компенсация отпуска свыше 28 дней)</t>
  </si>
  <si>
    <t>охранная сигнализация ВНБ и скважин 12 мес*6 000,00</t>
  </si>
  <si>
    <t>оплата за метки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</si>
  <si>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</si>
  <si>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</si>
  <si>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стационарные телефоны, интернет, сотовая связь, обзвон должников</t>
  </si>
  <si>
    <t xml:space="preserve">Справочно* остаток денежных средств на начало года: </t>
  </si>
  <si>
    <t>в том числе:</t>
  </si>
  <si>
    <t>Водный налог</t>
  </si>
  <si>
    <t>Дератизация и дезинсекция</t>
  </si>
  <si>
    <t>Замена задвижек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</si>
  <si>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</si>
  <si>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</si>
  <si>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</si>
  <si>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Госпошлина (судебная, регистрация имущества)</t>
  </si>
  <si>
    <t>Ремонт, обслуживание водозабора "Молодежный-551"</t>
  </si>
  <si>
    <t>благоустройство остановок общественного транспорта (устройство карманов, установка павильона)</t>
  </si>
  <si>
    <t>обкашивание мест общего пользования (стадион, детская площадка, остановочные пункты)</t>
  </si>
  <si>
    <t>текущий ремонт здания КПП</t>
  </si>
  <si>
    <t>изготовление баннера и растяжки о проведении собрания, крепление баннера</t>
  </si>
  <si>
    <t>оценка стоимости сервитута</t>
  </si>
  <si>
    <t>взносы с ФОТ (2 сантехника, 1 сварщик)</t>
  </si>
  <si>
    <t>налог на имущество по кадастровой стоимости объекта (старое здание правления)</t>
  </si>
  <si>
    <t>из них внесено асфальтированием дорог (зачеты прошлых лет)</t>
  </si>
  <si>
    <t>Проезды, периметр поселка</t>
  </si>
  <si>
    <t>расходы на 1 домовладение</t>
  </si>
  <si>
    <t>Всего домовладений:</t>
  </si>
  <si>
    <t>Членов ТСН , пользующихся всей инфраструктурой</t>
  </si>
  <si>
    <t>Члены ТСН, проживающие по ул. Лесная, Зеленая</t>
  </si>
  <si>
    <t>Члены ТСН, имеющие собственные скважины</t>
  </si>
  <si>
    <t>Нечлены ТСН, пользующиеся всей инфраструктурой ТСН</t>
  </si>
  <si>
    <t>Нечлены ТСН, проживающие по ул. Лесная, Зеленая</t>
  </si>
  <si>
    <t>Нечлены ТСН, проживающие на 2,1 га</t>
  </si>
  <si>
    <t>Всего расходов по смете:</t>
  </si>
  <si>
    <t>Всего расходов по разделу 1:</t>
  </si>
  <si>
    <t>Раздел 2. Водоснабжение поселка</t>
  </si>
  <si>
    <t>Итого по разделу 2:</t>
  </si>
  <si>
    <t>Раздел 3. Содержание автомобильных проездов, содержание КПП, периметр поселка</t>
  </si>
  <si>
    <t>Всего по разделу 3:</t>
  </si>
  <si>
    <t>Платежи от нечленов ТСН:</t>
  </si>
  <si>
    <t>Нечлены ТСН, пользующиеся всей инфраструктурой ТС</t>
  </si>
  <si>
    <t>Нечлены ТСН, проживающие по ул. Лесная, Зеленая, 2.1 га</t>
  </si>
  <si>
    <t xml:space="preserve">Доходы+остаток денежных средств наконец периода </t>
  </si>
  <si>
    <t>Содержание автомобильных проездов, КПП, периметр поселка</t>
  </si>
  <si>
    <t>Раздел 1. Общие расходы на содержание имущества ТСН</t>
  </si>
  <si>
    <t>Общие расходы на содержание имущества ТСН</t>
  </si>
  <si>
    <t>возмещение страховое</t>
  </si>
  <si>
    <t>уплачивают члены ТСН при равном взносе</t>
  </si>
  <si>
    <t>уплачивают члены ТСН при дифференцированном взносе взносе</t>
  </si>
  <si>
    <t>Нечлены ТСН, имеющие собственные скважины</t>
  </si>
  <si>
    <t>Утвержденный размер ежемесячного членского взноса</t>
  </si>
  <si>
    <t>Утвержденный размер ежемесячного целевого взноса на содержание водопроводного хозяйства</t>
  </si>
  <si>
    <t>Утвержденный размер ежемесячного целевого взноса на содержание автомобильных проездов и системы охраны Товарищества</t>
  </si>
  <si>
    <t>ежемесячный членский взнос</t>
  </si>
  <si>
    <t>ежемесячный членский взнос на содержание водопроводного хозяйства</t>
  </si>
  <si>
    <t>Утвержденный размер платы для собственников, ведущих хозяйство в индивидуальном порядке и пользующихся всей инфраструктурой ТСН</t>
  </si>
  <si>
    <t>Утвержденный размер платы для ведущих хозяйство в индивидуальном порядке и имеющих собственные скважины</t>
  </si>
  <si>
    <t>Утвержденный размер платы для ведущих хозяйство в индивидуальном порядке и, проживающих по ул. Лесная, Зеленая, 2,1 га (подключенных к инфраструктуре ТСН)</t>
  </si>
  <si>
    <t>ежемесячный членский взнос на содержание автомобильных проездов и системы охраны Товарищества</t>
  </si>
  <si>
    <t>план 2021 при дифференцированном взносе</t>
  </si>
  <si>
    <t>план 2021 при равном взносе</t>
  </si>
  <si>
    <t>Итого общая сумма членского и целевых взносов на содержание общего имущества</t>
  </si>
  <si>
    <t>кол-во взносов (при равном взносе/при дифф. Взносе)</t>
  </si>
  <si>
    <t>Справочно*при равном взносе</t>
  </si>
  <si>
    <t>при Дифференцированном взносе (по предложению рабочей группы по Уставу)</t>
  </si>
  <si>
    <t>собранные суммы по локализации подтопления, засчитываемые в счет уплаты текущих взносов</t>
  </si>
  <si>
    <t>Разные  доходы (продажа меток и др):</t>
  </si>
  <si>
    <t xml:space="preserve">Детализация статей годового плана содержания и текущего ремонта общего имущества ТСН "Молодежное" на 2022 год (План)           </t>
  </si>
  <si>
    <t>Годовой план содержания и ремонта общего имущества ТСН "Молодежное" на 2022 год (План)</t>
  </si>
  <si>
    <t>2. Взносы по проекту "Чистая вода"</t>
  </si>
  <si>
    <t>1. Взносы, локализация подтопления, прочие-всего</t>
  </si>
  <si>
    <t>Количество долей членов  ТСН (на 11.03.2022 г), всего</t>
  </si>
  <si>
    <t>материалы для ремонта линий</t>
  </si>
  <si>
    <t>арендная плата за ЗУ под зданием старого правления</t>
  </si>
  <si>
    <t>Взносы в фонды на ЗП 30,2%</t>
  </si>
  <si>
    <t>налог УСНО (увеличение) при дифференцированном платеже</t>
  </si>
  <si>
    <t>обработка от клещей, горностаевой моли стадиона, детской и спортивной площадок, остановочных пунктов</t>
  </si>
  <si>
    <t xml:space="preserve">приобретение оборудования и инвентаря </t>
  </si>
  <si>
    <t>сайт, работа личных кабинетов (обслуживание, оплата платформы и пр)</t>
  </si>
  <si>
    <t>услуги регионального оператора по обращению с ТКО (здание старого правления, здание КПП)</t>
  </si>
  <si>
    <t>видеосъемка собрания за 2020-2021 г</t>
  </si>
  <si>
    <t>почтовые расходы (рассылка уведомлений о проведении собрания и рассылка бюллетеней)</t>
  </si>
  <si>
    <t>публикация объявления о собрании, выпуск газеты (1 собрания)</t>
  </si>
  <si>
    <t>Оплата труда  (2 сантехника, 1 сварщик)</t>
  </si>
  <si>
    <t>вывоз растительного мусора на полигон</t>
  </si>
  <si>
    <t>оплата подрядчику за работы, выполненные в 2021 году</t>
  </si>
  <si>
    <t>оплата подрядчику за работы, выполненные в 2020 году после устранения недостатков в 2021 году (счет согласован и получен в 2022 году)</t>
  </si>
  <si>
    <t>Остаток денежных средств на 31.12.2021 (членских взносов)</t>
  </si>
  <si>
    <t>Членские взносы 2022, вносимые:</t>
  </si>
  <si>
    <t>602,5/602,5</t>
  </si>
  <si>
    <t>602,5/575,5</t>
  </si>
  <si>
    <t>602,5/557,5</t>
  </si>
  <si>
    <t>Сумма взноса</t>
  </si>
  <si>
    <t>Утвержденный размер ежемесячного членского взноса, за год</t>
  </si>
  <si>
    <t>рассылка СМС (+сообщения в соцсетях), работа с социальными сетями</t>
  </si>
  <si>
    <t xml:space="preserve">телефон, интернет, сотовая связь </t>
  </si>
  <si>
    <t>электроэнергия на здание КПП</t>
  </si>
  <si>
    <t>Членов (долей) ТСН, всего:</t>
  </si>
  <si>
    <t>Членский взнос, уплачиваемый членом ТСН</t>
  </si>
  <si>
    <t>доля расходов, уплачиваемая членом ТСН</t>
  </si>
  <si>
    <t>СПРАВОЧНО*:  2022 (равный  взнос), старая редакция Устава</t>
  </si>
  <si>
    <t>Размещение оборудования Вымпелком ПАО (с 14.03.2022)</t>
  </si>
  <si>
    <t>Разные  доходы (продажа меток, страховые возмещения):</t>
  </si>
  <si>
    <t>План 2022 (дифференцированный взнос), согласно нового Устава, в случае его принятия,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</si>
</sst>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1" fillId="0" borderId="0" xfId="0" applyFont="1" applyBorder="1"/>
    <xf numFmtId="4" fontId="12" fillId="0" borderId="0" xfId="0" applyNumberFormat="1" applyFont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49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4" fontId="11" fillId="0" borderId="0" xfId="0" applyNumberFormat="1" applyFont="1" applyBorder="1"/>
    <xf numFmtId="0" fontId="16" fillId="0" borderId="1" xfId="0" applyFont="1" applyBorder="1"/>
    <xf numFmtId="3" fontId="11" fillId="0" borderId="0" xfId="0" applyNumberFormat="1" applyFont="1"/>
    <xf numFmtId="0" fontId="0" fillId="2" borderId="0" xfId="0" applyFill="1" applyBorder="1"/>
    <xf numFmtId="3" fontId="12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8" fillId="2" borderId="0" xfId="0" applyFont="1" applyFill="1"/>
    <xf numFmtId="0" fontId="14" fillId="0" borderId="1" xfId="0" applyFont="1" applyBorder="1"/>
    <xf numFmtId="0" fontId="14" fillId="0" borderId="0" xfId="0" applyFont="1" applyFill="1" applyBorder="1" applyAlignment="1">
      <alignment wrapText="1"/>
    </xf>
    <xf numFmtId="0" fontId="7" fillId="0" borderId="6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9" xfId="0" applyFont="1" applyBorder="1"/>
    <xf numFmtId="0" fontId="15" fillId="0" borderId="6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0" fontId="6" fillId="0" borderId="0" xfId="0" applyFont="1"/>
    <xf numFmtId="3" fontId="11" fillId="0" borderId="1" xfId="0" applyNumberFormat="1" applyFont="1" applyBorder="1"/>
    <xf numFmtId="3" fontId="16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7" fillId="0" borderId="0" xfId="0" applyFont="1"/>
    <xf numFmtId="49" fontId="12" fillId="0" borderId="0" xfId="0" applyNumberFormat="1" applyFont="1"/>
    <xf numFmtId="49" fontId="13" fillId="0" borderId="4" xfId="0" applyNumberFormat="1" applyFont="1" applyBorder="1"/>
    <xf numFmtId="49" fontId="13" fillId="0" borderId="5" xfId="0" applyNumberFormat="1" applyFont="1" applyBorder="1"/>
    <xf numFmtId="49" fontId="12" fillId="0" borderId="5" xfId="0" applyNumberFormat="1" applyFont="1" applyBorder="1"/>
    <xf numFmtId="49" fontId="13" fillId="0" borderId="10" xfId="0" applyNumberFormat="1" applyFont="1" applyBorder="1"/>
    <xf numFmtId="49" fontId="0" fillId="0" borderId="0" xfId="0" applyNumberFormat="1"/>
    <xf numFmtId="49" fontId="13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0" fontId="23" fillId="2" borderId="0" xfId="0" applyFont="1" applyFill="1"/>
    <xf numFmtId="3" fontId="23" fillId="2" borderId="0" xfId="0" applyNumberFormat="1" applyFont="1" applyFill="1"/>
    <xf numFmtId="0" fontId="18" fillId="0" borderId="0" xfId="0" applyFont="1"/>
    <xf numFmtId="0" fontId="25" fillId="2" borderId="19" xfId="0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0" fontId="23" fillId="2" borderId="13" xfId="0" applyFont="1" applyFill="1" applyBorder="1"/>
    <xf numFmtId="3" fontId="23" fillId="2" borderId="15" xfId="0" applyNumberFormat="1" applyFont="1" applyFill="1" applyBorder="1"/>
    <xf numFmtId="3" fontId="26" fillId="2" borderId="1" xfId="0" applyNumberFormat="1" applyFont="1" applyFill="1" applyBorder="1"/>
    <xf numFmtId="3" fontId="26" fillId="0" borderId="1" xfId="0" applyNumberFormat="1" applyFont="1" applyBorder="1"/>
    <xf numFmtId="3" fontId="23" fillId="2" borderId="16" xfId="0" applyNumberFormat="1" applyFont="1" applyFill="1" applyBorder="1"/>
    <xf numFmtId="3" fontId="23" fillId="2" borderId="1" xfId="0" applyNumberFormat="1" applyFont="1" applyFill="1" applyBorder="1"/>
    <xf numFmtId="0" fontId="23" fillId="2" borderId="16" xfId="0" applyFont="1" applyFill="1" applyBorder="1"/>
    <xf numFmtId="3" fontId="26" fillId="2" borderId="16" xfId="0" applyNumberFormat="1" applyFont="1" applyFill="1" applyBorder="1"/>
    <xf numFmtId="3" fontId="24" fillId="2" borderId="16" xfId="0" applyNumberFormat="1" applyFont="1" applyFill="1" applyBorder="1"/>
    <xf numFmtId="3" fontId="24" fillId="2" borderId="1" xfId="0" applyNumberFormat="1" applyFont="1" applyFill="1" applyBorder="1"/>
    <xf numFmtId="3" fontId="24" fillId="2" borderId="17" xfId="0" applyNumberFormat="1" applyFont="1" applyFill="1" applyBorder="1"/>
    <xf numFmtId="0" fontId="23" fillId="2" borderId="0" xfId="0" applyFont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wrapText="1"/>
    </xf>
    <xf numFmtId="49" fontId="5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17" fillId="0" borderId="0" xfId="0" applyFont="1" applyBorder="1"/>
    <xf numFmtId="3" fontId="20" fillId="2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21" fillId="2" borderId="0" xfId="0" applyNumberFormat="1" applyFont="1" applyFill="1" applyBorder="1"/>
    <xf numFmtId="3" fontId="14" fillId="0" borderId="0" xfId="0" applyNumberFormat="1" applyFont="1" applyBorder="1"/>
    <xf numFmtId="0" fontId="14" fillId="0" borderId="0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4" fontId="19" fillId="0" borderId="5" xfId="0" applyNumberFormat="1" applyFont="1" applyBorder="1" applyAlignment="1">
      <alignment horizontal="right"/>
    </xf>
    <xf numFmtId="4" fontId="19" fillId="0" borderId="6" xfId="0" applyNumberFormat="1" applyFont="1" applyBorder="1" applyAlignment="1">
      <alignment horizontal="right"/>
    </xf>
    <xf numFmtId="3" fontId="26" fillId="2" borderId="6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22" fillId="0" borderId="0" xfId="0" applyFont="1" applyAlignment="1">
      <alignment horizontal="right"/>
    </xf>
    <xf numFmtId="0" fontId="18" fillId="2" borderId="0" xfId="0" applyFont="1" applyFill="1" applyAlignment="1">
      <alignment horizontal="right"/>
    </xf>
    <xf numFmtId="0" fontId="24" fillId="0" borderId="4" xfId="0" applyFont="1" applyBorder="1" applyAlignment="1">
      <alignment horizontal="right"/>
    </xf>
    <xf numFmtId="0" fontId="23" fillId="2" borderId="18" xfId="0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4" fontId="26" fillId="0" borderId="5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3" fillId="2" borderId="9" xfId="0" applyFont="1" applyFill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3" fontId="20" fillId="2" borderId="6" xfId="0" applyNumberFormat="1" applyFont="1" applyFill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3" fontId="26" fillId="2" borderId="12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2" borderId="1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9" fillId="0" borderId="0" xfId="0" applyNumberFormat="1" applyFont="1"/>
    <xf numFmtId="3" fontId="6" fillId="0" borderId="0" xfId="0" applyNumberFormat="1" applyFo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6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164" fontId="26" fillId="2" borderId="1" xfId="0" applyNumberFormat="1" applyFont="1" applyFill="1" applyBorder="1"/>
    <xf numFmtId="0" fontId="15" fillId="0" borderId="1" xfId="0" applyFont="1" applyBorder="1" applyAlignment="1">
      <alignment horizontal="left"/>
    </xf>
    <xf numFmtId="3" fontId="26" fillId="2" borderId="1" xfId="0" applyNumberFormat="1" applyFont="1" applyFill="1" applyBorder="1" applyAlignment="1">
      <alignment horizontal="right"/>
    </xf>
    <xf numFmtId="164" fontId="24" fillId="2" borderId="1" xfId="0" applyNumberFormat="1" applyFont="1" applyFill="1" applyBorder="1"/>
    <xf numFmtId="0" fontId="1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23" fillId="2" borderId="20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wrapText="1"/>
    </xf>
    <xf numFmtId="49" fontId="13" fillId="0" borderId="2" xfId="0" applyNumberFormat="1" applyFont="1" applyBorder="1"/>
    <xf numFmtId="49" fontId="13" fillId="0" borderId="3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26" fillId="2" borderId="26" xfId="0" applyFont="1" applyFill="1" applyBorder="1" applyAlignment="1">
      <alignment horizontal="center" wrapText="1"/>
    </xf>
    <xf numFmtId="3" fontId="11" fillId="0" borderId="23" xfId="0" applyNumberFormat="1" applyFont="1" applyBorder="1" applyAlignment="1">
      <alignment horizontal="center" wrapText="1"/>
    </xf>
    <xf numFmtId="3" fontId="11" fillId="0" borderId="24" xfId="0" applyNumberFormat="1" applyFont="1" applyBorder="1" applyAlignment="1">
      <alignment horizontal="center" wrapText="1"/>
    </xf>
    <xf numFmtId="3" fontId="11" fillId="0" borderId="2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B3" sqref="B3"/>
    </sheetView>
  </sheetViews>
  <sheetFormatPr defaultRowHeight="21" x14ac:dyDescent="0.35"/>
  <cols>
    <col min="2" max="2" width="104.28515625" bestFit="1" customWidth="1"/>
    <col min="3" max="3" width="17.85546875" bestFit="1" customWidth="1"/>
    <col min="4" max="4" width="18.85546875" customWidth="1"/>
    <col min="5" max="5" width="22.42578125" style="2" customWidth="1"/>
    <col min="6" max="6" width="22.42578125" style="4" customWidth="1"/>
    <col min="7" max="7" width="15.42578125" style="40" bestFit="1" customWidth="1"/>
    <col min="8" max="8" width="15.42578125" bestFit="1" customWidth="1"/>
  </cols>
  <sheetData>
    <row r="1" spans="1:7" ht="14.25" customHeight="1" x14ac:dyDescent="0.35">
      <c r="A1" s="5"/>
      <c r="B1" s="5"/>
      <c r="C1" s="5"/>
      <c r="D1" s="5"/>
      <c r="F1" s="6"/>
    </row>
    <row r="2" spans="1:7" s="4" customFormat="1" ht="60.75" customHeight="1" x14ac:dyDescent="0.35">
      <c r="A2" s="141" t="s">
        <v>133</v>
      </c>
      <c r="B2" s="141"/>
      <c r="C2" s="141"/>
      <c r="D2" s="141"/>
      <c r="E2" s="141"/>
      <c r="F2" s="141"/>
      <c r="G2" s="41"/>
    </row>
    <row r="3" spans="1:7" x14ac:dyDescent="0.35">
      <c r="A3" s="5"/>
      <c r="B3" s="7"/>
      <c r="C3" s="7"/>
      <c r="D3" s="7"/>
      <c r="F3" s="6"/>
    </row>
    <row r="4" spans="1:7" x14ac:dyDescent="0.35">
      <c r="A4" s="5"/>
      <c r="B4" s="8" t="s">
        <v>136</v>
      </c>
      <c r="C4" s="8"/>
      <c r="D4" s="8">
        <v>602.5</v>
      </c>
      <c r="F4" s="6"/>
    </row>
    <row r="5" spans="1:7" x14ac:dyDescent="0.35">
      <c r="A5" s="9"/>
      <c r="B5" s="20"/>
      <c r="C5" s="9"/>
      <c r="D5" s="35"/>
      <c r="F5" s="6"/>
    </row>
    <row r="6" spans="1:7" x14ac:dyDescent="0.35">
      <c r="A6" s="9"/>
      <c r="B6" s="20" t="s">
        <v>71</v>
      </c>
      <c r="C6" s="9"/>
      <c r="D6" s="35">
        <v>1446552</v>
      </c>
      <c r="F6" s="6"/>
    </row>
    <row r="7" spans="1:7" x14ac:dyDescent="0.35">
      <c r="A7" s="9"/>
      <c r="B7" s="20" t="s">
        <v>72</v>
      </c>
      <c r="C7" s="9"/>
      <c r="D7" s="35"/>
      <c r="F7" s="6"/>
    </row>
    <row r="8" spans="1:7" x14ac:dyDescent="0.35">
      <c r="A8" s="9"/>
      <c r="B8" s="20" t="s">
        <v>135</v>
      </c>
      <c r="C8" s="9"/>
      <c r="D8" s="35">
        <v>709180</v>
      </c>
      <c r="F8" s="6"/>
    </row>
    <row r="9" spans="1:7" x14ac:dyDescent="0.35">
      <c r="A9" s="9"/>
      <c r="B9" s="20" t="s">
        <v>134</v>
      </c>
      <c r="C9" s="9"/>
      <c r="D9" s="35">
        <v>737372</v>
      </c>
      <c r="F9" s="6"/>
    </row>
    <row r="10" spans="1:7" x14ac:dyDescent="0.35">
      <c r="A10" s="9"/>
      <c r="B10" s="20"/>
      <c r="C10" s="9"/>
      <c r="D10" s="35"/>
      <c r="F10" s="6"/>
    </row>
    <row r="11" spans="1:7" x14ac:dyDescent="0.35">
      <c r="A11" s="9"/>
      <c r="B11" s="20"/>
      <c r="C11" s="9"/>
      <c r="D11" s="35"/>
      <c r="F11" s="6"/>
    </row>
    <row r="12" spans="1:7" s="1" customFormat="1" ht="21" customHeight="1" x14ac:dyDescent="0.25">
      <c r="A12" s="143"/>
      <c r="B12" s="143" t="s">
        <v>7</v>
      </c>
      <c r="C12" s="143" t="s">
        <v>55</v>
      </c>
      <c r="D12" s="142" t="s">
        <v>127</v>
      </c>
      <c r="E12" s="144" t="s">
        <v>165</v>
      </c>
      <c r="F12" s="144" t="s">
        <v>168</v>
      </c>
      <c r="G12" s="127"/>
    </row>
    <row r="13" spans="1:7" s="1" customFormat="1" ht="21" customHeight="1" x14ac:dyDescent="0.25">
      <c r="A13" s="143"/>
      <c r="B13" s="143"/>
      <c r="C13" s="143"/>
      <c r="D13" s="142"/>
      <c r="E13" s="145"/>
      <c r="F13" s="145"/>
      <c r="G13" s="127"/>
    </row>
    <row r="14" spans="1:7" s="1" customFormat="1" ht="54.75" customHeight="1" x14ac:dyDescent="0.25">
      <c r="A14" s="143"/>
      <c r="B14" s="143"/>
      <c r="C14" s="143"/>
      <c r="D14" s="142"/>
      <c r="E14" s="146"/>
      <c r="F14" s="146"/>
      <c r="G14" s="127"/>
    </row>
    <row r="15" spans="1:7" x14ac:dyDescent="0.35">
      <c r="A15" s="22"/>
      <c r="B15" s="22" t="s">
        <v>115</v>
      </c>
      <c r="C15" s="25"/>
      <c r="D15" s="36" t="s">
        <v>154</v>
      </c>
      <c r="E15" s="59"/>
      <c r="F15" s="59">
        <f>'детализация расходов'!H66</f>
        <v>12182.012157510373</v>
      </c>
    </row>
    <row r="16" spans="1:7" ht="42" x14ac:dyDescent="0.35">
      <c r="A16" s="22"/>
      <c r="B16" s="53" t="s">
        <v>116</v>
      </c>
      <c r="C16" s="25"/>
      <c r="D16" s="36" t="s">
        <v>155</v>
      </c>
      <c r="E16" s="59"/>
      <c r="F16" s="59">
        <f>'детализация расходов'!H84</f>
        <v>3647.2952971329278</v>
      </c>
    </row>
    <row r="17" spans="1:7" ht="42" x14ac:dyDescent="0.35">
      <c r="A17" s="22"/>
      <c r="B17" s="53" t="s">
        <v>117</v>
      </c>
      <c r="C17" s="25"/>
      <c r="D17" s="36" t="s">
        <v>156</v>
      </c>
      <c r="E17" s="59"/>
      <c r="F17" s="59">
        <f>'детализация расходов'!H105</f>
        <v>10462.940874418604</v>
      </c>
    </row>
    <row r="18" spans="1:7" ht="42" x14ac:dyDescent="0.35">
      <c r="A18" s="9"/>
      <c r="B18" s="53" t="s">
        <v>126</v>
      </c>
      <c r="C18" s="25"/>
      <c r="D18" s="24"/>
      <c r="E18" s="42">
        <v>25000</v>
      </c>
      <c r="F18" s="42">
        <f>SUM(F15:F17)</f>
        <v>26292.248329061906</v>
      </c>
    </row>
    <row r="19" spans="1:7" ht="42" x14ac:dyDescent="0.35">
      <c r="B19" s="53" t="s">
        <v>120</v>
      </c>
      <c r="C19" s="25"/>
      <c r="D19" s="36">
        <v>46</v>
      </c>
      <c r="E19" s="59">
        <f>'детализация расходов'!E107</f>
        <v>45762.436514522822</v>
      </c>
      <c r="F19" s="59">
        <f>'детализация расходов'!G107</f>
        <v>48127.857091455073</v>
      </c>
    </row>
    <row r="20" spans="1:7" ht="42" x14ac:dyDescent="0.35">
      <c r="A20" s="22"/>
      <c r="B20" s="53" t="s">
        <v>121</v>
      </c>
      <c r="C20" s="25"/>
      <c r="D20" s="36">
        <v>4</v>
      </c>
      <c r="E20" s="59">
        <f>E19-'детализация расходов'!E84</f>
        <v>39385.266390041492</v>
      </c>
      <c r="F20" s="59">
        <f>F19-'детализация расходов'!G84</f>
        <v>41451.497404226575</v>
      </c>
    </row>
    <row r="21" spans="1:7" ht="63" x14ac:dyDescent="0.35">
      <c r="A21" s="22"/>
      <c r="B21" s="53" t="s">
        <v>122</v>
      </c>
      <c r="C21" s="25"/>
      <c r="D21" s="36">
        <v>20</v>
      </c>
      <c r="E21" s="59">
        <f>E19-'детализация расходов'!F105</f>
        <v>36428.277643153531</v>
      </c>
      <c r="F21" s="59">
        <f>F19-'детализация расходов'!H105</f>
        <v>37664.916217036473</v>
      </c>
    </row>
    <row r="22" spans="1:7" s="4" customFormat="1" x14ac:dyDescent="0.35">
      <c r="A22" s="26"/>
      <c r="B22" s="23" t="s">
        <v>10</v>
      </c>
      <c r="C22" s="87"/>
      <c r="D22" s="23"/>
      <c r="E22" s="42"/>
      <c r="F22" s="26"/>
      <c r="G22" s="41"/>
    </row>
    <row r="23" spans="1:7" s="4" customFormat="1" x14ac:dyDescent="0.35">
      <c r="A23" s="26"/>
      <c r="B23" s="23" t="s">
        <v>152</v>
      </c>
      <c r="C23" s="87"/>
      <c r="D23" s="23"/>
      <c r="E23" s="42">
        <f>D8</f>
        <v>709180</v>
      </c>
      <c r="F23" s="47">
        <f>D8</f>
        <v>709180</v>
      </c>
      <c r="G23" s="41"/>
    </row>
    <row r="24" spans="1:7" x14ac:dyDescent="0.35">
      <c r="A24" s="22"/>
      <c r="B24" s="13" t="s">
        <v>153</v>
      </c>
      <c r="C24" s="88"/>
      <c r="D24" s="36">
        <v>598.5</v>
      </c>
      <c r="E24" s="42">
        <f>SUM(E25:E30)</f>
        <v>20568969</v>
      </c>
      <c r="F24" s="42">
        <f>SUM(F25:F30)</f>
        <v>20778239.30588837</v>
      </c>
    </row>
    <row r="25" spans="1:7" x14ac:dyDescent="0.35">
      <c r="A25" s="22"/>
      <c r="B25" s="99" t="s">
        <v>118</v>
      </c>
      <c r="C25" s="88"/>
      <c r="D25" s="36">
        <v>598.5</v>
      </c>
      <c r="E25" s="59">
        <f>25000*602.5</f>
        <v>15062500</v>
      </c>
      <c r="F25" s="91">
        <f>F15*602.5</f>
        <v>7339662.3248999994</v>
      </c>
    </row>
    <row r="26" spans="1:7" x14ac:dyDescent="0.35">
      <c r="A26" s="22"/>
      <c r="B26" s="99" t="s">
        <v>119</v>
      </c>
      <c r="C26" s="88"/>
      <c r="D26" s="36">
        <v>571.5</v>
      </c>
      <c r="E26" s="59">
        <f>D24*E16</f>
        <v>0</v>
      </c>
      <c r="F26" s="39">
        <f>F16*575.5</f>
        <v>2099018.4435000001</v>
      </c>
    </row>
    <row r="27" spans="1:7" ht="38.25" x14ac:dyDescent="0.35">
      <c r="A27" s="22"/>
      <c r="B27" s="100" t="s">
        <v>123</v>
      </c>
      <c r="C27" s="88"/>
      <c r="D27" s="36">
        <v>553.5</v>
      </c>
      <c r="E27" s="59">
        <f>D24*E17</f>
        <v>0</v>
      </c>
      <c r="F27" s="39">
        <f>F17*557.5</f>
        <v>5833089.5374883721</v>
      </c>
    </row>
    <row r="28" spans="1:7" x14ac:dyDescent="0.35">
      <c r="A28" s="22"/>
      <c r="B28" s="55" t="s">
        <v>88</v>
      </c>
      <c r="C28" s="89"/>
      <c r="D28" s="13"/>
      <c r="E28" s="59">
        <f>F28</f>
        <v>-157490</v>
      </c>
      <c r="F28" s="39">
        <v>-157490</v>
      </c>
    </row>
    <row r="29" spans="1:7" ht="38.25" x14ac:dyDescent="0.35">
      <c r="A29" s="22"/>
      <c r="B29" s="101" t="s">
        <v>130</v>
      </c>
      <c r="C29" s="89"/>
      <c r="D29" s="13"/>
      <c r="E29" s="59">
        <f>F29</f>
        <v>-400503</v>
      </c>
      <c r="F29" s="39">
        <v>-400503</v>
      </c>
    </row>
    <row r="30" spans="1:7" x14ac:dyDescent="0.35">
      <c r="A30" s="22"/>
      <c r="B30" s="54" t="s">
        <v>8</v>
      </c>
      <c r="C30" s="88"/>
      <c r="D30" s="13"/>
      <c r="E30" s="59">
        <f>F30</f>
        <v>6064462</v>
      </c>
      <c r="F30" s="39">
        <v>6064462</v>
      </c>
    </row>
    <row r="31" spans="1:7" x14ac:dyDescent="0.35">
      <c r="A31" s="22"/>
      <c r="B31" s="54"/>
      <c r="C31" s="88"/>
      <c r="D31" s="13"/>
      <c r="E31" s="58"/>
      <c r="F31" s="39"/>
    </row>
    <row r="32" spans="1:7" x14ac:dyDescent="0.35">
      <c r="A32" s="22"/>
      <c r="B32" s="24" t="s">
        <v>104</v>
      </c>
      <c r="C32" s="88"/>
      <c r="D32" s="13"/>
      <c r="E32" s="42">
        <f>E33+E35+E34</f>
        <v>2991178.6980912862</v>
      </c>
      <c r="F32" s="42">
        <f>F33+F35+F34</f>
        <v>3132985.7401645691</v>
      </c>
    </row>
    <row r="33" spans="1:8" s="57" customFormat="1" x14ac:dyDescent="0.35">
      <c r="A33" s="54"/>
      <c r="B33" s="54" t="s">
        <v>105</v>
      </c>
      <c r="C33" s="90"/>
      <c r="D33" s="54">
        <v>46</v>
      </c>
      <c r="E33" s="59">
        <f>D33*E19</f>
        <v>2105072.0796680497</v>
      </c>
      <c r="F33" s="56">
        <f>D33*F19</f>
        <v>2213881.4262069333</v>
      </c>
      <c r="G33" s="128"/>
    </row>
    <row r="34" spans="1:8" s="57" customFormat="1" x14ac:dyDescent="0.35">
      <c r="A34" s="54"/>
      <c r="B34" s="99" t="s">
        <v>114</v>
      </c>
      <c r="C34" s="90"/>
      <c r="D34" s="54">
        <v>4</v>
      </c>
      <c r="E34" s="59">
        <f>D34*E20</f>
        <v>157541.06556016597</v>
      </c>
      <c r="F34" s="56">
        <f>D34*F20</f>
        <v>165805.9896169063</v>
      </c>
      <c r="G34" s="128"/>
    </row>
    <row r="35" spans="1:8" s="57" customFormat="1" x14ac:dyDescent="0.35">
      <c r="A35" s="54"/>
      <c r="B35" s="54" t="s">
        <v>106</v>
      </c>
      <c r="C35" s="90"/>
      <c r="D35" s="54">
        <v>20</v>
      </c>
      <c r="E35" s="59">
        <f>D35*E21</f>
        <v>728565.55286307062</v>
      </c>
      <c r="F35" s="56">
        <f>D35*F21</f>
        <v>753298.32434072951</v>
      </c>
      <c r="G35" s="128"/>
    </row>
    <row r="36" spans="1:8" s="57" customFormat="1" x14ac:dyDescent="0.35">
      <c r="A36" s="54"/>
      <c r="B36" s="54"/>
      <c r="C36" s="90"/>
      <c r="D36" s="54"/>
      <c r="E36" s="58"/>
      <c r="F36" s="56"/>
      <c r="G36" s="128"/>
    </row>
    <row r="37" spans="1:8" x14ac:dyDescent="0.35">
      <c r="A37" s="22"/>
      <c r="B37" s="13" t="s">
        <v>50</v>
      </c>
      <c r="C37" s="88"/>
      <c r="D37" s="13"/>
      <c r="E37" s="42">
        <f>SUM(E38:E40)</f>
        <v>2683704</v>
      </c>
      <c r="F37" s="42">
        <f>SUM(F38:F40)</f>
        <v>2683704</v>
      </c>
    </row>
    <row r="38" spans="1:8" x14ac:dyDescent="0.35">
      <c r="A38" s="22"/>
      <c r="B38" s="13" t="s">
        <v>52</v>
      </c>
      <c r="C38" s="88"/>
      <c r="D38" s="13"/>
      <c r="E38" s="39">
        <v>1822800</v>
      </c>
      <c r="F38" s="39">
        <v>1822800</v>
      </c>
    </row>
    <row r="39" spans="1:8" x14ac:dyDescent="0.35">
      <c r="A39" s="22"/>
      <c r="B39" s="13" t="s">
        <v>53</v>
      </c>
      <c r="C39" s="88"/>
      <c r="D39" s="13"/>
      <c r="E39" s="39">
        <v>518400</v>
      </c>
      <c r="F39" s="39">
        <v>518400</v>
      </c>
    </row>
    <row r="40" spans="1:8" x14ac:dyDescent="0.35">
      <c r="A40" s="22"/>
      <c r="B40" s="13" t="s">
        <v>54</v>
      </c>
      <c r="C40" s="88"/>
      <c r="D40" s="13"/>
      <c r="E40" s="39">
        <v>342504</v>
      </c>
      <c r="F40" s="39">
        <v>342504</v>
      </c>
    </row>
    <row r="41" spans="1:8" x14ac:dyDescent="0.35">
      <c r="A41" s="22"/>
      <c r="B41" s="13" t="s">
        <v>166</v>
      </c>
      <c r="C41" s="88"/>
      <c r="D41" s="13"/>
      <c r="E41" s="39">
        <v>63087</v>
      </c>
      <c r="F41" s="39">
        <v>63087</v>
      </c>
    </row>
    <row r="42" spans="1:8" x14ac:dyDescent="0.35">
      <c r="A42" s="22"/>
      <c r="B42" s="13" t="s">
        <v>167</v>
      </c>
      <c r="C42" s="88"/>
      <c r="D42" s="13"/>
      <c r="E42" s="42">
        <v>650000</v>
      </c>
      <c r="F42" s="42">
        <v>650000</v>
      </c>
    </row>
    <row r="43" spans="1:8" s="2" customFormat="1" x14ac:dyDescent="0.35">
      <c r="A43" s="13"/>
      <c r="B43" s="13" t="s">
        <v>12</v>
      </c>
      <c r="C43" s="88"/>
      <c r="D43" s="13"/>
      <c r="E43" s="47">
        <f>E24+E32+E37+E42</f>
        <v>26893851.698091287</v>
      </c>
      <c r="F43" s="47">
        <f>F24+F32+F37+F42</f>
        <v>27244929.04605294</v>
      </c>
      <c r="G43" s="37"/>
      <c r="H43" s="37"/>
    </row>
    <row r="44" spans="1:8" s="2" customFormat="1" x14ac:dyDescent="0.35">
      <c r="A44" s="13"/>
      <c r="B44" s="29" t="s">
        <v>107</v>
      </c>
      <c r="C44" s="88"/>
      <c r="D44" s="13"/>
      <c r="E44" s="47">
        <f>E23+E43</f>
        <v>27603031.698091287</v>
      </c>
      <c r="F44" s="47">
        <f>F23+F43</f>
        <v>27954109.04605294</v>
      </c>
      <c r="G44" s="37"/>
    </row>
    <row r="45" spans="1:8" s="3" customFormat="1" x14ac:dyDescent="0.35">
      <c r="A45" s="23"/>
      <c r="B45" s="23" t="s">
        <v>9</v>
      </c>
      <c r="C45" s="87"/>
      <c r="D45" s="23"/>
      <c r="E45" s="42"/>
      <c r="F45" s="47"/>
      <c r="G45" s="129"/>
    </row>
    <row r="46" spans="1:8" s="3" customFormat="1" x14ac:dyDescent="0.35">
      <c r="A46" s="31" t="s">
        <v>13</v>
      </c>
      <c r="B46" s="31" t="s">
        <v>110</v>
      </c>
      <c r="C46" s="87"/>
      <c r="D46" s="23"/>
      <c r="E46" s="42">
        <f>'детализация расходов'!C66</f>
        <v>13435223</v>
      </c>
      <c r="F46" s="47">
        <f>E46</f>
        <v>13435223</v>
      </c>
      <c r="G46" s="129"/>
    </row>
    <row r="47" spans="1:8" s="1" customFormat="1" x14ac:dyDescent="0.35">
      <c r="A47" s="31" t="s">
        <v>15</v>
      </c>
      <c r="B47" s="13" t="s">
        <v>0</v>
      </c>
      <c r="C47" s="88"/>
      <c r="D47" s="30"/>
      <c r="E47" s="42">
        <f>'детализация расходов'!C84</f>
        <v>3842245</v>
      </c>
      <c r="F47" s="47">
        <f>E47</f>
        <v>3842245</v>
      </c>
      <c r="G47" s="127"/>
    </row>
    <row r="48" spans="1:8" s="1" customFormat="1" x14ac:dyDescent="0.35">
      <c r="A48" s="31" t="s">
        <v>15</v>
      </c>
      <c r="B48" s="13" t="s">
        <v>108</v>
      </c>
      <c r="C48" s="88"/>
      <c r="D48" s="30"/>
      <c r="E48" s="42">
        <f>'детализация расходов'!C105</f>
        <v>10294400</v>
      </c>
      <c r="F48" s="47">
        <f>E48</f>
        <v>10294400</v>
      </c>
      <c r="G48" s="127"/>
    </row>
    <row r="49" spans="1:7" s="1" customFormat="1" x14ac:dyDescent="0.35">
      <c r="A49" s="31" t="s">
        <v>14</v>
      </c>
      <c r="B49" s="13"/>
      <c r="C49" s="28"/>
      <c r="D49" s="30"/>
      <c r="E49" s="42"/>
      <c r="F49" s="39"/>
      <c r="G49" s="127"/>
    </row>
    <row r="50" spans="1:7" s="1" customFormat="1" x14ac:dyDescent="0.35">
      <c r="A50" s="13"/>
      <c r="B50" s="31" t="s">
        <v>11</v>
      </c>
      <c r="C50" s="87"/>
      <c r="D50" s="32"/>
      <c r="E50" s="47">
        <f>'детализация расходов'!C107</f>
        <v>27571868</v>
      </c>
      <c r="F50" s="47">
        <f>'детализация расходов'!D107</f>
        <v>27571868</v>
      </c>
      <c r="G50" s="127"/>
    </row>
    <row r="51" spans="1:7" s="1" customFormat="1" x14ac:dyDescent="0.35">
      <c r="A51" s="13"/>
      <c r="B51" s="33"/>
      <c r="C51" s="27"/>
      <c r="D51" s="32"/>
      <c r="E51" s="58"/>
      <c r="F51" s="47"/>
      <c r="G51" s="127"/>
    </row>
    <row r="52" spans="1:7" s="1" customFormat="1" x14ac:dyDescent="0.35">
      <c r="A52" s="8"/>
      <c r="B52" s="10"/>
      <c r="C52" s="10"/>
      <c r="D52" s="10"/>
      <c r="E52" s="2"/>
      <c r="F52" s="11"/>
      <c r="G52" s="127"/>
    </row>
    <row r="53" spans="1:7" x14ac:dyDescent="0.35">
      <c r="A53" s="5"/>
      <c r="B53" s="5"/>
      <c r="C53" s="5"/>
      <c r="D53" s="21"/>
    </row>
    <row r="54" spans="1:7" x14ac:dyDescent="0.35">
      <c r="C54" s="40"/>
      <c r="F54" s="41"/>
    </row>
  </sheetData>
  <mergeCells count="7">
    <mergeCell ref="A2:F2"/>
    <mergeCell ref="D12:D14"/>
    <mergeCell ref="C12:C14"/>
    <mergeCell ref="F12:F14"/>
    <mergeCell ref="B12:B14"/>
    <mergeCell ref="A12:A14"/>
    <mergeCell ref="E12:E14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16" workbookViewId="0">
      <selection activeCell="B95" sqref="B95"/>
    </sheetView>
  </sheetViews>
  <sheetFormatPr defaultRowHeight="15" x14ac:dyDescent="0.25"/>
  <cols>
    <col min="1" max="1" width="12.42578125" style="67" customWidth="1"/>
    <col min="2" max="2" width="103.7109375" customWidth="1"/>
    <col min="3" max="3" width="19.42578125" style="123" bestFit="1" customWidth="1"/>
    <col min="4" max="4" width="17.7109375" style="109" bestFit="1" customWidth="1"/>
    <col min="5" max="5" width="13.42578125" style="70" customWidth="1"/>
    <col min="6" max="6" width="12.28515625" style="71" customWidth="1"/>
    <col min="7" max="7" width="11.42578125" style="43" customWidth="1"/>
    <col min="8" max="8" width="11.42578125" style="72" customWidth="1"/>
  </cols>
  <sheetData>
    <row r="1" spans="1:8" ht="83.25" customHeight="1" thickBot="1" x14ac:dyDescent="0.4">
      <c r="A1" s="62"/>
      <c r="B1" s="12" t="s">
        <v>132</v>
      </c>
      <c r="C1" s="108"/>
    </row>
    <row r="2" spans="1:8" ht="76.5" customHeight="1" thickBot="1" x14ac:dyDescent="0.3">
      <c r="A2" s="151"/>
      <c r="B2" s="153" t="s">
        <v>16</v>
      </c>
      <c r="C2" s="155" t="s">
        <v>125</v>
      </c>
      <c r="D2" s="157" t="s">
        <v>124</v>
      </c>
      <c r="E2" s="149" t="s">
        <v>128</v>
      </c>
      <c r="F2" s="150"/>
      <c r="G2" s="147" t="s">
        <v>129</v>
      </c>
      <c r="H2" s="148"/>
    </row>
    <row r="3" spans="1:8" ht="73.5" customHeight="1" thickBot="1" x14ac:dyDescent="0.3">
      <c r="A3" s="152"/>
      <c r="B3" s="154"/>
      <c r="C3" s="156"/>
      <c r="D3" s="158"/>
      <c r="E3" s="73" t="s">
        <v>90</v>
      </c>
      <c r="F3" s="74" t="s">
        <v>112</v>
      </c>
      <c r="G3" s="73" t="s">
        <v>90</v>
      </c>
      <c r="H3" s="74" t="s">
        <v>113</v>
      </c>
    </row>
    <row r="4" spans="1:8" ht="21" x14ac:dyDescent="0.35">
      <c r="A4" s="63"/>
      <c r="B4" s="48" t="s">
        <v>109</v>
      </c>
      <c r="C4" s="110"/>
      <c r="D4" s="111"/>
      <c r="E4" s="75"/>
      <c r="F4" s="76"/>
      <c r="G4" s="77"/>
      <c r="H4" s="78"/>
    </row>
    <row r="5" spans="1:8" ht="21" x14ac:dyDescent="0.35">
      <c r="A5" s="64"/>
      <c r="B5" s="17" t="s">
        <v>1</v>
      </c>
      <c r="C5" s="103"/>
      <c r="D5" s="105"/>
      <c r="E5" s="79"/>
      <c r="F5" s="80"/>
      <c r="G5" s="77"/>
      <c r="H5" s="78"/>
    </row>
    <row r="6" spans="1:8" ht="21" x14ac:dyDescent="0.35">
      <c r="A6" s="65"/>
      <c r="B6" s="15" t="s">
        <v>63</v>
      </c>
      <c r="C6" s="103">
        <v>9440</v>
      </c>
      <c r="D6" s="112">
        <v>9440</v>
      </c>
      <c r="E6" s="79"/>
      <c r="F6" s="80"/>
      <c r="G6" s="77"/>
      <c r="H6" s="78"/>
    </row>
    <row r="7" spans="1:8" ht="21" x14ac:dyDescent="0.35">
      <c r="A7" s="65"/>
      <c r="B7" s="15" t="s">
        <v>137</v>
      </c>
      <c r="C7" s="103">
        <v>1500000</v>
      </c>
      <c r="D7" s="112">
        <v>1500000</v>
      </c>
      <c r="E7" s="79"/>
      <c r="F7" s="80"/>
      <c r="G7" s="77"/>
      <c r="H7" s="78"/>
    </row>
    <row r="8" spans="1:8" ht="21" x14ac:dyDescent="0.35">
      <c r="A8" s="65"/>
      <c r="B8" s="15" t="s">
        <v>20</v>
      </c>
      <c r="C8" s="103">
        <v>87277</v>
      </c>
      <c r="D8" s="112">
        <v>87277</v>
      </c>
      <c r="E8" s="79"/>
      <c r="F8" s="80"/>
      <c r="G8" s="77"/>
      <c r="H8" s="78"/>
    </row>
    <row r="9" spans="1:8" ht="21" x14ac:dyDescent="0.35">
      <c r="A9" s="65"/>
      <c r="B9" s="15" t="s">
        <v>21</v>
      </c>
      <c r="C9" s="103">
        <v>500000</v>
      </c>
      <c r="D9" s="112">
        <v>500000</v>
      </c>
      <c r="E9" s="79"/>
      <c r="F9" s="80"/>
      <c r="G9" s="77"/>
      <c r="H9" s="78"/>
    </row>
    <row r="10" spans="1:8" ht="21" x14ac:dyDescent="0.35">
      <c r="A10" s="65"/>
      <c r="B10" s="15" t="s">
        <v>22</v>
      </c>
      <c r="C10" s="103">
        <v>36000</v>
      </c>
      <c r="D10" s="112">
        <v>36000</v>
      </c>
      <c r="E10" s="79"/>
      <c r="F10" s="80"/>
      <c r="G10" s="77"/>
      <c r="H10" s="78"/>
    </row>
    <row r="11" spans="1:8" ht="21" x14ac:dyDescent="0.35">
      <c r="A11" s="64"/>
      <c r="B11" s="16" t="s">
        <v>19</v>
      </c>
      <c r="C11" s="113">
        <f>SUM(C6:C10)</f>
        <v>2132717</v>
      </c>
      <c r="D11" s="105">
        <f>SUM(D6:D10)</f>
        <v>2132717</v>
      </c>
      <c r="E11" s="79"/>
      <c r="F11" s="80"/>
      <c r="G11" s="77"/>
      <c r="H11" s="78"/>
    </row>
    <row r="12" spans="1:8" ht="21" x14ac:dyDescent="0.35">
      <c r="A12" s="66"/>
      <c r="B12" s="14"/>
      <c r="C12" s="114"/>
      <c r="D12" s="115"/>
      <c r="E12" s="81"/>
      <c r="F12" s="80"/>
      <c r="G12" s="77"/>
      <c r="H12" s="78"/>
    </row>
    <row r="13" spans="1:8" ht="21" x14ac:dyDescent="0.35">
      <c r="A13" s="65"/>
      <c r="B13" s="17" t="s">
        <v>2</v>
      </c>
      <c r="C13" s="103"/>
      <c r="D13" s="105"/>
      <c r="E13" s="79"/>
      <c r="F13" s="80"/>
      <c r="G13" s="77"/>
      <c r="H13" s="78"/>
    </row>
    <row r="14" spans="1:8" ht="21" x14ac:dyDescent="0.35">
      <c r="A14" s="65"/>
      <c r="B14" s="34" t="s">
        <v>56</v>
      </c>
      <c r="C14" s="103">
        <v>162240</v>
      </c>
      <c r="D14" s="112">
        <v>162240</v>
      </c>
      <c r="E14" s="79"/>
      <c r="F14" s="80"/>
      <c r="G14" s="77"/>
      <c r="H14" s="78"/>
    </row>
    <row r="15" spans="1:8" ht="21" x14ac:dyDescent="0.35">
      <c r="A15" s="65"/>
      <c r="B15" s="15" t="s">
        <v>138</v>
      </c>
      <c r="C15" s="103">
        <v>9226</v>
      </c>
      <c r="D15" s="112">
        <v>9226</v>
      </c>
      <c r="E15" s="79"/>
      <c r="F15" s="80"/>
      <c r="G15" s="77"/>
      <c r="H15" s="78"/>
    </row>
    <row r="16" spans="1:8" ht="38.25" x14ac:dyDescent="0.35">
      <c r="A16" s="65"/>
      <c r="B16" s="18" t="s">
        <v>69</v>
      </c>
      <c r="C16" s="103">
        <v>2554</v>
      </c>
      <c r="D16" s="112">
        <v>2554</v>
      </c>
      <c r="E16" s="79"/>
      <c r="F16" s="80"/>
      <c r="G16" s="77"/>
      <c r="H16" s="78"/>
    </row>
    <row r="17" spans="1:8" ht="21" x14ac:dyDescent="0.35">
      <c r="A17" s="65"/>
      <c r="B17" s="15" t="s">
        <v>139</v>
      </c>
      <c r="C17" s="103">
        <v>1182572</v>
      </c>
      <c r="D17" s="112">
        <v>1182572</v>
      </c>
      <c r="E17" s="79"/>
      <c r="F17" s="80"/>
      <c r="G17" s="77"/>
      <c r="H17" s="78"/>
    </row>
    <row r="18" spans="1:8" ht="21" x14ac:dyDescent="0.35">
      <c r="A18" s="65"/>
      <c r="B18" s="15" t="s">
        <v>79</v>
      </c>
      <c r="C18" s="103">
        <v>132000</v>
      </c>
      <c r="D18" s="112">
        <v>132000</v>
      </c>
      <c r="E18" s="79"/>
      <c r="F18" s="80"/>
      <c r="G18" s="77"/>
      <c r="H18" s="78"/>
    </row>
    <row r="19" spans="1:8" ht="21" x14ac:dyDescent="0.35">
      <c r="A19" s="65"/>
      <c r="B19" s="15" t="s">
        <v>59</v>
      </c>
      <c r="C19" s="103">
        <v>455000</v>
      </c>
      <c r="D19" s="112">
        <v>455000</v>
      </c>
      <c r="E19" s="79"/>
      <c r="F19" s="80"/>
      <c r="G19" s="77"/>
      <c r="H19" s="78"/>
    </row>
    <row r="20" spans="1:8" ht="21" x14ac:dyDescent="0.35">
      <c r="A20" s="65"/>
      <c r="B20" s="15" t="s">
        <v>64</v>
      </c>
      <c r="C20" s="103">
        <v>3915802</v>
      </c>
      <c r="D20" s="112">
        <v>3915802</v>
      </c>
      <c r="E20" s="79"/>
      <c r="F20" s="80"/>
      <c r="G20" s="77"/>
      <c r="H20" s="78"/>
    </row>
    <row r="21" spans="1:8" ht="21" x14ac:dyDescent="0.35">
      <c r="A21" s="65"/>
      <c r="B21" s="15" t="s">
        <v>26</v>
      </c>
      <c r="C21" s="103">
        <v>183147</v>
      </c>
      <c r="D21" s="112">
        <v>183147</v>
      </c>
      <c r="E21" s="79"/>
      <c r="F21" s="80"/>
      <c r="G21" s="77"/>
      <c r="H21" s="78"/>
    </row>
    <row r="22" spans="1:8" ht="21" x14ac:dyDescent="0.35">
      <c r="A22" s="65"/>
      <c r="B22" s="15" t="s">
        <v>27</v>
      </c>
      <c r="C22" s="103">
        <v>100000</v>
      </c>
      <c r="D22" s="112">
        <v>100000</v>
      </c>
      <c r="E22" s="79"/>
      <c r="F22" s="80"/>
      <c r="G22" s="77"/>
      <c r="H22" s="78"/>
    </row>
    <row r="23" spans="1:8" ht="21" x14ac:dyDescent="0.35">
      <c r="A23" s="65"/>
      <c r="B23" s="15" t="s">
        <v>61</v>
      </c>
      <c r="C23" s="103">
        <v>92000</v>
      </c>
      <c r="D23" s="112">
        <v>92000</v>
      </c>
      <c r="E23" s="79"/>
      <c r="F23" s="80"/>
      <c r="G23" s="77"/>
      <c r="H23" s="78"/>
    </row>
    <row r="24" spans="1:8" ht="21" x14ac:dyDescent="0.35">
      <c r="A24" s="65"/>
      <c r="B24" s="15" t="s">
        <v>28</v>
      </c>
      <c r="C24" s="103">
        <v>100000</v>
      </c>
      <c r="D24" s="112">
        <v>100000</v>
      </c>
      <c r="E24" s="79"/>
      <c r="F24" s="80"/>
      <c r="G24" s="77"/>
      <c r="H24" s="78"/>
    </row>
    <row r="25" spans="1:8" ht="21" x14ac:dyDescent="0.35">
      <c r="A25" s="65"/>
      <c r="B25" s="15" t="s">
        <v>140</v>
      </c>
      <c r="C25" s="103"/>
      <c r="D25" s="112"/>
      <c r="E25" s="79"/>
      <c r="F25" s="80"/>
      <c r="G25" s="77"/>
      <c r="H25" s="78"/>
    </row>
    <row r="26" spans="1:8" ht="21" x14ac:dyDescent="0.35">
      <c r="A26" s="65"/>
      <c r="B26" s="15" t="s">
        <v>87</v>
      </c>
      <c r="C26" s="103">
        <v>7930</v>
      </c>
      <c r="D26" s="112">
        <v>7930</v>
      </c>
      <c r="E26" s="79"/>
      <c r="F26" s="80"/>
      <c r="G26" s="77"/>
      <c r="H26" s="78"/>
    </row>
    <row r="27" spans="1:8" ht="38.25" x14ac:dyDescent="0.35">
      <c r="A27" s="65"/>
      <c r="B27" s="18" t="s">
        <v>141</v>
      </c>
      <c r="C27" s="103">
        <v>50000</v>
      </c>
      <c r="D27" s="112">
        <v>50000</v>
      </c>
      <c r="E27" s="79"/>
      <c r="F27" s="80"/>
      <c r="G27" s="77"/>
      <c r="H27" s="78"/>
    </row>
    <row r="28" spans="1:8" ht="21" x14ac:dyDescent="0.35">
      <c r="A28" s="65"/>
      <c r="B28" s="15" t="s">
        <v>29</v>
      </c>
      <c r="C28" s="103">
        <v>20000</v>
      </c>
      <c r="D28" s="112">
        <v>20000</v>
      </c>
      <c r="E28" s="79"/>
      <c r="F28" s="80"/>
      <c r="G28" s="77"/>
      <c r="H28" s="78"/>
    </row>
    <row r="29" spans="1:8" ht="38.25" x14ac:dyDescent="0.35">
      <c r="A29" s="65"/>
      <c r="B29" s="18" t="s">
        <v>82</v>
      </c>
      <c r="C29" s="103">
        <v>5000</v>
      </c>
      <c r="D29" s="112">
        <v>5000</v>
      </c>
      <c r="E29" s="79"/>
      <c r="F29" s="80"/>
      <c r="G29" s="77"/>
      <c r="H29" s="78"/>
    </row>
    <row r="30" spans="1:8" ht="21" x14ac:dyDescent="0.35">
      <c r="A30" s="65"/>
      <c r="B30" s="15" t="s">
        <v>60</v>
      </c>
      <c r="C30" s="103">
        <v>6000</v>
      </c>
      <c r="D30" s="112">
        <v>6000</v>
      </c>
      <c r="E30" s="79"/>
      <c r="F30" s="80"/>
      <c r="G30" s="77"/>
      <c r="H30" s="78"/>
    </row>
    <row r="31" spans="1:8" ht="21" x14ac:dyDescent="0.35">
      <c r="A31" s="65"/>
      <c r="B31" s="46" t="s">
        <v>85</v>
      </c>
      <c r="C31" s="103">
        <v>200000</v>
      </c>
      <c r="D31" s="126">
        <v>200000</v>
      </c>
      <c r="E31" s="79"/>
      <c r="F31" s="80"/>
      <c r="G31" s="77"/>
      <c r="H31" s="78"/>
    </row>
    <row r="32" spans="1:8" ht="21" x14ac:dyDescent="0.35">
      <c r="A32" s="65"/>
      <c r="B32" s="102" t="s">
        <v>142</v>
      </c>
      <c r="C32" s="103">
        <v>50000</v>
      </c>
      <c r="D32" s="112">
        <v>50000</v>
      </c>
      <c r="E32" s="79"/>
      <c r="F32" s="80"/>
      <c r="G32" s="77"/>
      <c r="H32" s="78"/>
    </row>
    <row r="33" spans="1:8" ht="21" x14ac:dyDescent="0.35">
      <c r="A33" s="65"/>
      <c r="B33" s="34" t="s">
        <v>57</v>
      </c>
      <c r="C33" s="103">
        <v>200000</v>
      </c>
      <c r="D33" s="112">
        <v>200000</v>
      </c>
      <c r="E33" s="79"/>
      <c r="F33" s="80"/>
      <c r="G33" s="77"/>
      <c r="H33" s="78"/>
    </row>
    <row r="34" spans="1:8" ht="21" x14ac:dyDescent="0.35">
      <c r="A34" s="65"/>
      <c r="B34" s="15" t="s">
        <v>30</v>
      </c>
      <c r="C34" s="103">
        <v>5000</v>
      </c>
      <c r="D34" s="112">
        <v>5000</v>
      </c>
      <c r="E34" s="79"/>
      <c r="F34" s="80"/>
      <c r="G34" s="77"/>
      <c r="H34" s="78"/>
    </row>
    <row r="35" spans="1:8" ht="21" x14ac:dyDescent="0.35">
      <c r="A35" s="65"/>
      <c r="B35" s="15" t="s">
        <v>159</v>
      </c>
      <c r="C35" s="103">
        <v>189000</v>
      </c>
      <c r="D35" s="112">
        <v>189000</v>
      </c>
      <c r="E35" s="79"/>
      <c r="F35" s="80"/>
      <c r="G35" s="77"/>
      <c r="H35" s="78"/>
    </row>
    <row r="36" spans="1:8" ht="21" x14ac:dyDescent="0.35">
      <c r="A36" s="65"/>
      <c r="B36" s="15" t="s">
        <v>70</v>
      </c>
      <c r="C36" s="103">
        <v>125000</v>
      </c>
      <c r="D36" s="112">
        <v>125000</v>
      </c>
      <c r="E36" s="79"/>
      <c r="F36" s="80"/>
      <c r="G36" s="77"/>
      <c r="H36" s="78"/>
    </row>
    <row r="37" spans="1:8" ht="21" x14ac:dyDescent="0.35">
      <c r="A37" s="65"/>
      <c r="B37" s="15" t="s">
        <v>143</v>
      </c>
      <c r="C37" s="103">
        <v>220000</v>
      </c>
      <c r="D37" s="112">
        <v>220000</v>
      </c>
      <c r="E37" s="79"/>
      <c r="F37" s="80"/>
      <c r="G37" s="77"/>
      <c r="H37" s="78"/>
    </row>
    <row r="38" spans="1:8" ht="21" x14ac:dyDescent="0.35">
      <c r="A38" s="65"/>
      <c r="B38" s="15" t="s">
        <v>58</v>
      </c>
      <c r="C38" s="103">
        <v>5269</v>
      </c>
      <c r="D38" s="112">
        <v>5269</v>
      </c>
      <c r="E38" s="79"/>
      <c r="F38" s="80"/>
      <c r="G38" s="77"/>
      <c r="H38" s="78"/>
    </row>
    <row r="39" spans="1:8" ht="21" x14ac:dyDescent="0.35">
      <c r="A39" s="65"/>
      <c r="B39" s="15" t="s">
        <v>62</v>
      </c>
      <c r="C39" s="103">
        <v>35000</v>
      </c>
      <c r="D39" s="112">
        <v>35000</v>
      </c>
      <c r="E39" s="79"/>
      <c r="F39" s="80"/>
      <c r="G39" s="77"/>
      <c r="H39" s="78"/>
    </row>
    <row r="40" spans="1:8" ht="21" x14ac:dyDescent="0.35">
      <c r="A40" s="65"/>
      <c r="B40" s="15" t="s">
        <v>31</v>
      </c>
      <c r="C40" s="103">
        <v>800000</v>
      </c>
      <c r="D40" s="112">
        <v>800000</v>
      </c>
      <c r="E40" s="79"/>
      <c r="F40" s="80"/>
      <c r="G40" s="77"/>
      <c r="H40" s="78"/>
    </row>
    <row r="41" spans="1:8" ht="38.25" x14ac:dyDescent="0.35">
      <c r="A41" s="65"/>
      <c r="B41" s="18" t="s">
        <v>144</v>
      </c>
      <c r="C41" s="103">
        <v>11572</v>
      </c>
      <c r="D41" s="112">
        <v>11572</v>
      </c>
      <c r="E41" s="79"/>
      <c r="F41" s="80"/>
      <c r="G41" s="77"/>
      <c r="H41" s="78"/>
    </row>
    <row r="42" spans="1:8" ht="21" x14ac:dyDescent="0.35">
      <c r="A42" s="65"/>
      <c r="B42" s="15" t="s">
        <v>33</v>
      </c>
      <c r="C42" s="103">
        <v>516996</v>
      </c>
      <c r="D42" s="112">
        <v>516996</v>
      </c>
      <c r="E42" s="79"/>
      <c r="F42" s="80"/>
      <c r="G42" s="77"/>
      <c r="H42" s="78"/>
    </row>
    <row r="43" spans="1:8" ht="21" x14ac:dyDescent="0.35">
      <c r="A43" s="65"/>
      <c r="B43" s="15" t="s">
        <v>68</v>
      </c>
      <c r="C43" s="103">
        <v>120000</v>
      </c>
      <c r="D43" s="112">
        <v>120000</v>
      </c>
      <c r="E43" s="79"/>
      <c r="F43" s="80"/>
      <c r="G43" s="77"/>
      <c r="H43" s="78"/>
    </row>
    <row r="44" spans="1:8" ht="21" x14ac:dyDescent="0.35">
      <c r="A44" s="65"/>
      <c r="B44" s="15" t="s">
        <v>32</v>
      </c>
      <c r="C44" s="103">
        <v>40000</v>
      </c>
      <c r="D44" s="112">
        <v>40000</v>
      </c>
      <c r="E44" s="79"/>
      <c r="F44" s="80"/>
      <c r="G44" s="77"/>
      <c r="H44" s="78"/>
    </row>
    <row r="45" spans="1:8" ht="21" x14ac:dyDescent="0.35">
      <c r="A45" s="64"/>
      <c r="B45" s="16" t="s">
        <v>34</v>
      </c>
      <c r="C45" s="113">
        <f>SUM(C14:C44)</f>
        <v>8941308</v>
      </c>
      <c r="D45" s="105">
        <f>SUM(D14:D44)</f>
        <v>8941308</v>
      </c>
      <c r="E45" s="79"/>
      <c r="F45" s="80"/>
      <c r="G45" s="77"/>
      <c r="H45" s="78"/>
    </row>
    <row r="46" spans="1:8" ht="21" x14ac:dyDescent="0.35">
      <c r="A46" s="65"/>
      <c r="B46" s="17" t="s">
        <v>3</v>
      </c>
      <c r="C46" s="103"/>
      <c r="D46" s="105"/>
      <c r="E46" s="79"/>
      <c r="F46" s="80"/>
      <c r="G46" s="77"/>
      <c r="H46" s="78"/>
    </row>
    <row r="47" spans="1:8" ht="21" x14ac:dyDescent="0.35">
      <c r="A47" s="65"/>
      <c r="B47" s="15" t="s">
        <v>36</v>
      </c>
      <c r="C47" s="103">
        <v>12000</v>
      </c>
      <c r="D47" s="112">
        <v>12000</v>
      </c>
      <c r="E47" s="79"/>
      <c r="F47" s="80"/>
      <c r="G47" s="77"/>
      <c r="H47" s="78"/>
    </row>
    <row r="48" spans="1:8" ht="21" x14ac:dyDescent="0.35">
      <c r="A48" s="65"/>
      <c r="B48" s="15" t="s">
        <v>145</v>
      </c>
      <c r="C48" s="103">
        <v>36523</v>
      </c>
      <c r="D48" s="112">
        <v>36523</v>
      </c>
      <c r="E48" s="79"/>
      <c r="F48" s="80"/>
      <c r="G48" s="77"/>
      <c r="H48" s="78"/>
    </row>
    <row r="49" spans="1:8" ht="21" x14ac:dyDescent="0.35">
      <c r="A49" s="65"/>
      <c r="B49" s="15" t="s">
        <v>38</v>
      </c>
      <c r="C49" s="103">
        <v>2300</v>
      </c>
      <c r="D49" s="112">
        <v>2300</v>
      </c>
      <c r="E49" s="79"/>
      <c r="F49" s="80"/>
      <c r="G49" s="77"/>
      <c r="H49" s="78"/>
    </row>
    <row r="50" spans="1:8" ht="21" x14ac:dyDescent="0.35">
      <c r="A50" s="65"/>
      <c r="B50" s="15" t="s">
        <v>35</v>
      </c>
      <c r="C50" s="103">
        <v>28000</v>
      </c>
      <c r="D50" s="112">
        <v>28000</v>
      </c>
      <c r="E50" s="79"/>
      <c r="F50" s="80"/>
      <c r="G50" s="77"/>
      <c r="H50" s="78"/>
    </row>
    <row r="51" spans="1:8" ht="37.5" x14ac:dyDescent="0.3">
      <c r="B51" s="45" t="s">
        <v>146</v>
      </c>
      <c r="C51" s="116">
        <v>95000</v>
      </c>
      <c r="D51" s="112">
        <v>95000</v>
      </c>
      <c r="E51" s="79"/>
      <c r="F51" s="80"/>
      <c r="G51" s="77"/>
      <c r="H51" s="78"/>
    </row>
    <row r="52" spans="1:8" ht="21" x14ac:dyDescent="0.35">
      <c r="A52" s="65"/>
      <c r="B52" s="15" t="s">
        <v>147</v>
      </c>
      <c r="C52" s="103">
        <v>54205</v>
      </c>
      <c r="D52" s="112">
        <v>54205</v>
      </c>
      <c r="E52" s="79"/>
      <c r="F52" s="80"/>
      <c r="G52" s="77"/>
      <c r="H52" s="78"/>
    </row>
    <row r="53" spans="1:8" ht="21" x14ac:dyDescent="0.35">
      <c r="A53" s="65"/>
      <c r="B53" s="15" t="s">
        <v>84</v>
      </c>
      <c r="C53" s="103">
        <v>10000</v>
      </c>
      <c r="D53" s="112">
        <v>10000</v>
      </c>
      <c r="E53" s="79"/>
      <c r="F53" s="80"/>
      <c r="G53" s="77"/>
      <c r="H53" s="78"/>
    </row>
    <row r="54" spans="1:8" ht="21" x14ac:dyDescent="0.35">
      <c r="A54" s="65"/>
      <c r="B54" s="15" t="s">
        <v>37</v>
      </c>
      <c r="C54" s="103">
        <v>2500</v>
      </c>
      <c r="D54" s="112">
        <v>2500</v>
      </c>
      <c r="E54" s="79"/>
      <c r="F54" s="80"/>
      <c r="G54" s="77"/>
      <c r="H54" s="78"/>
    </row>
    <row r="55" spans="1:8" ht="21" x14ac:dyDescent="0.35">
      <c r="A55" s="64"/>
      <c r="B55" s="16" t="s">
        <v>39</v>
      </c>
      <c r="C55" s="113">
        <f>SUM(C47:C54)</f>
        <v>240528</v>
      </c>
      <c r="D55" s="105">
        <f>SUM(D47:D54)</f>
        <v>240528</v>
      </c>
      <c r="E55" s="79"/>
      <c r="F55" s="80"/>
      <c r="G55" s="77"/>
      <c r="H55" s="78"/>
    </row>
    <row r="56" spans="1:8" ht="21" x14ac:dyDescent="0.35">
      <c r="A56" s="64"/>
      <c r="B56" s="17" t="s">
        <v>4</v>
      </c>
      <c r="C56" s="103"/>
      <c r="D56" s="105"/>
      <c r="E56" s="79"/>
      <c r="F56" s="80"/>
      <c r="G56" s="77"/>
      <c r="H56" s="78"/>
    </row>
    <row r="57" spans="1:8" ht="21" x14ac:dyDescent="0.35">
      <c r="A57" s="65"/>
      <c r="B57" s="15" t="s">
        <v>40</v>
      </c>
      <c r="C57" s="103">
        <v>98295</v>
      </c>
      <c r="D57" s="112">
        <v>98295</v>
      </c>
      <c r="E57" s="79"/>
      <c r="F57" s="80"/>
      <c r="G57" s="77"/>
      <c r="H57" s="78"/>
    </row>
    <row r="58" spans="1:8" ht="21" x14ac:dyDescent="0.35">
      <c r="A58" s="65"/>
      <c r="B58" s="15" t="s">
        <v>41</v>
      </c>
      <c r="C58" s="103">
        <v>22375</v>
      </c>
      <c r="D58" s="112">
        <v>22375</v>
      </c>
      <c r="E58" s="79"/>
      <c r="F58" s="80"/>
      <c r="G58" s="77"/>
      <c r="H58" s="78"/>
    </row>
    <row r="59" spans="1:8" ht="21" x14ac:dyDescent="0.35">
      <c r="A59" s="64"/>
      <c r="B59" s="16" t="s">
        <v>19</v>
      </c>
      <c r="C59" s="113">
        <f>SUM(C57:C58)</f>
        <v>120670</v>
      </c>
      <c r="D59" s="117">
        <f>SUM(D57:D58)</f>
        <v>120670</v>
      </c>
      <c r="E59" s="79"/>
      <c r="F59" s="80"/>
      <c r="G59" s="77"/>
      <c r="H59" s="78"/>
    </row>
    <row r="60" spans="1:8" ht="21" x14ac:dyDescent="0.35">
      <c r="A60" s="66"/>
      <c r="B60" s="51"/>
      <c r="C60" s="118"/>
      <c r="D60" s="119"/>
      <c r="E60" s="79"/>
      <c r="F60" s="80"/>
      <c r="G60" s="77"/>
      <c r="H60" s="78"/>
    </row>
    <row r="61" spans="1:8" ht="21" x14ac:dyDescent="0.35">
      <c r="A61" s="64"/>
      <c r="B61" s="17" t="s">
        <v>5</v>
      </c>
      <c r="C61" s="113"/>
      <c r="D61" s="105"/>
      <c r="E61" s="79"/>
      <c r="F61" s="80"/>
      <c r="G61" s="77"/>
      <c r="H61" s="78"/>
    </row>
    <row r="62" spans="1:8" ht="21" x14ac:dyDescent="0.35">
      <c r="A62" s="65"/>
      <c r="B62" s="15" t="s">
        <v>65</v>
      </c>
      <c r="C62" s="103">
        <v>265000</v>
      </c>
      <c r="D62" s="112">
        <v>265000</v>
      </c>
      <c r="E62" s="79"/>
      <c r="F62" s="80"/>
      <c r="G62" s="77"/>
      <c r="H62" s="78"/>
    </row>
    <row r="63" spans="1:8" ht="21" x14ac:dyDescent="0.35">
      <c r="A63" s="65"/>
      <c r="B63" s="15" t="s">
        <v>42</v>
      </c>
      <c r="C63" s="103">
        <v>1735000</v>
      </c>
      <c r="D63" s="112">
        <v>1735000</v>
      </c>
      <c r="E63" s="79"/>
      <c r="F63" s="80"/>
      <c r="G63" s="77"/>
      <c r="H63" s="78"/>
    </row>
    <row r="64" spans="1:8" ht="21" x14ac:dyDescent="0.35">
      <c r="A64" s="64"/>
      <c r="B64" s="16" t="s">
        <v>43</v>
      </c>
      <c r="C64" s="113">
        <f>SUM(C62:C63)</f>
        <v>2000000</v>
      </c>
      <c r="D64" s="105">
        <f>SUM(D62:D63)</f>
        <v>2000000</v>
      </c>
      <c r="E64" s="79"/>
      <c r="F64" s="80"/>
      <c r="G64" s="77"/>
      <c r="H64" s="78"/>
    </row>
    <row r="65" spans="1:8" ht="21" x14ac:dyDescent="0.35">
      <c r="A65" s="66"/>
      <c r="B65" s="51"/>
      <c r="C65" s="118"/>
      <c r="D65" s="119"/>
      <c r="E65" s="79"/>
      <c r="F65" s="80"/>
      <c r="G65" s="77"/>
      <c r="H65" s="78"/>
    </row>
    <row r="66" spans="1:8" ht="21" x14ac:dyDescent="0.35">
      <c r="A66" s="66"/>
      <c r="B66" s="51" t="s">
        <v>99</v>
      </c>
      <c r="C66" s="119">
        <f>C11+C45+C55+C59+C64</f>
        <v>13435223</v>
      </c>
      <c r="D66" s="119">
        <f>D11+D45+D55+D59+D64</f>
        <v>13435223</v>
      </c>
      <c r="E66" s="82">
        <f>C66/C112</f>
        <v>22299.125311203319</v>
      </c>
      <c r="F66" s="77">
        <f>E66*E109</f>
        <v>12182.012157510373</v>
      </c>
      <c r="G66" s="77">
        <f>E66</f>
        <v>22299.125311203319</v>
      </c>
      <c r="H66" s="78">
        <f>G66*E109</f>
        <v>12182.012157510373</v>
      </c>
    </row>
    <row r="67" spans="1:8" ht="21" x14ac:dyDescent="0.35">
      <c r="A67" s="66"/>
      <c r="B67" s="51"/>
      <c r="C67" s="118"/>
      <c r="D67" s="119"/>
      <c r="E67" s="79"/>
      <c r="F67" s="80"/>
      <c r="G67" s="77"/>
      <c r="H67" s="78"/>
    </row>
    <row r="68" spans="1:8" ht="21" x14ac:dyDescent="0.35">
      <c r="A68" s="66"/>
      <c r="B68" s="48" t="s">
        <v>100</v>
      </c>
      <c r="C68" s="114"/>
      <c r="D68" s="115"/>
      <c r="E68" s="81"/>
      <c r="F68" s="80"/>
      <c r="G68" s="77"/>
      <c r="H68" s="78"/>
    </row>
    <row r="69" spans="1:8" ht="21" x14ac:dyDescent="0.35">
      <c r="A69" s="65"/>
      <c r="B69" s="15" t="s">
        <v>17</v>
      </c>
      <c r="C69" s="103">
        <v>22510</v>
      </c>
      <c r="D69" s="112">
        <v>22510</v>
      </c>
      <c r="E69" s="79"/>
      <c r="F69" s="80"/>
      <c r="G69" s="77"/>
      <c r="H69" s="78"/>
    </row>
    <row r="70" spans="1:8" ht="21" x14ac:dyDescent="0.35">
      <c r="A70" s="65"/>
      <c r="B70" s="15" t="s">
        <v>25</v>
      </c>
      <c r="C70" s="103">
        <v>23516</v>
      </c>
      <c r="D70" s="112">
        <v>23516</v>
      </c>
      <c r="E70" s="79"/>
      <c r="F70" s="80"/>
      <c r="G70" s="77"/>
      <c r="H70" s="78"/>
    </row>
    <row r="71" spans="1:8" ht="21" x14ac:dyDescent="0.35">
      <c r="A71" s="65"/>
      <c r="B71" s="15" t="s">
        <v>73</v>
      </c>
      <c r="C71" s="103">
        <v>135000</v>
      </c>
      <c r="D71" s="112">
        <v>135000</v>
      </c>
      <c r="E71" s="79"/>
      <c r="F71" s="80"/>
      <c r="G71" s="77"/>
      <c r="H71" s="78"/>
    </row>
    <row r="72" spans="1:8" ht="21" x14ac:dyDescent="0.35">
      <c r="A72" s="65"/>
      <c r="B72" s="15" t="s">
        <v>86</v>
      </c>
      <c r="C72" s="103">
        <v>471084</v>
      </c>
      <c r="D72" s="103">
        <v>471084</v>
      </c>
      <c r="E72" s="79"/>
      <c r="F72" s="80"/>
      <c r="G72" s="77"/>
      <c r="H72" s="78"/>
    </row>
    <row r="73" spans="1:8" ht="21" x14ac:dyDescent="0.35">
      <c r="A73" s="65"/>
      <c r="B73" s="15" t="s">
        <v>149</v>
      </c>
      <c r="C73" s="103">
        <v>30000</v>
      </c>
      <c r="D73" s="104">
        <v>30000</v>
      </c>
      <c r="E73" s="79"/>
      <c r="F73" s="80"/>
      <c r="G73" s="77"/>
      <c r="H73" s="78"/>
    </row>
    <row r="74" spans="1:8" ht="21" x14ac:dyDescent="0.35">
      <c r="A74" s="65"/>
      <c r="B74" s="15" t="s">
        <v>74</v>
      </c>
      <c r="C74" s="103">
        <v>4356</v>
      </c>
      <c r="D74" s="112">
        <v>4356</v>
      </c>
      <c r="E74" s="79"/>
      <c r="F74" s="80"/>
      <c r="G74" s="77"/>
      <c r="H74" s="78"/>
    </row>
    <row r="75" spans="1:8" ht="21" x14ac:dyDescent="0.35">
      <c r="A75" s="65"/>
      <c r="B75" s="15" t="s">
        <v>75</v>
      </c>
      <c r="C75" s="103">
        <v>37500</v>
      </c>
      <c r="D75" s="112">
        <v>37500</v>
      </c>
      <c r="E75" s="79"/>
      <c r="F75" s="80"/>
      <c r="G75" s="77"/>
      <c r="H75" s="78"/>
    </row>
    <row r="76" spans="1:8" ht="21" x14ac:dyDescent="0.35">
      <c r="A76" s="65"/>
      <c r="B76" s="15" t="s">
        <v>148</v>
      </c>
      <c r="C76" s="103">
        <v>1559880</v>
      </c>
      <c r="D76" s="112">
        <v>1559880</v>
      </c>
      <c r="E76" s="79"/>
      <c r="F76" s="80"/>
      <c r="G76" s="77"/>
      <c r="H76" s="78"/>
    </row>
    <row r="77" spans="1:8" ht="21" x14ac:dyDescent="0.35">
      <c r="A77" s="65"/>
      <c r="B77" s="15" t="s">
        <v>66</v>
      </c>
      <c r="C77" s="103">
        <v>72000</v>
      </c>
      <c r="D77" s="112">
        <v>72000</v>
      </c>
      <c r="E77" s="79"/>
      <c r="F77" s="80"/>
      <c r="G77" s="77"/>
      <c r="H77" s="78"/>
    </row>
    <row r="78" spans="1:8" ht="21" x14ac:dyDescent="0.35">
      <c r="A78" s="65"/>
      <c r="B78" s="15" t="s">
        <v>18</v>
      </c>
      <c r="C78" s="103">
        <v>120000</v>
      </c>
      <c r="D78" s="112">
        <v>120000</v>
      </c>
      <c r="E78" s="79"/>
      <c r="F78" s="80"/>
      <c r="G78" s="77"/>
      <c r="H78" s="78"/>
    </row>
    <row r="79" spans="1:8" ht="21" x14ac:dyDescent="0.35">
      <c r="A79" s="65"/>
      <c r="B79" s="15" t="s">
        <v>80</v>
      </c>
      <c r="C79" s="103">
        <v>400000</v>
      </c>
      <c r="D79" s="112">
        <v>400000</v>
      </c>
      <c r="E79" s="79"/>
      <c r="F79" s="80"/>
      <c r="G79" s="77"/>
      <c r="H79" s="78"/>
    </row>
    <row r="80" spans="1:8" ht="21" x14ac:dyDescent="0.35">
      <c r="A80" s="65"/>
      <c r="B80" s="15" t="s">
        <v>44</v>
      </c>
      <c r="C80" s="103">
        <v>70000</v>
      </c>
      <c r="D80" s="112">
        <v>70000</v>
      </c>
      <c r="E80" s="79"/>
      <c r="F80" s="80"/>
      <c r="G80" s="77"/>
      <c r="H80" s="78"/>
    </row>
    <row r="81" spans="1:9" ht="21" x14ac:dyDescent="0.35">
      <c r="A81" s="65"/>
      <c r="B81" s="15" t="s">
        <v>76</v>
      </c>
      <c r="C81" s="103">
        <v>295200</v>
      </c>
      <c r="D81" s="112">
        <v>295200</v>
      </c>
      <c r="E81" s="79"/>
      <c r="F81" s="80"/>
      <c r="G81" s="77"/>
      <c r="H81" s="78"/>
    </row>
    <row r="82" spans="1:9" ht="21" x14ac:dyDescent="0.35">
      <c r="A82" s="65"/>
      <c r="B82" s="15" t="s">
        <v>77</v>
      </c>
      <c r="C82" s="103">
        <v>500000</v>
      </c>
      <c r="D82" s="112">
        <v>500000</v>
      </c>
      <c r="E82" s="79"/>
      <c r="F82" s="80"/>
      <c r="G82" s="77"/>
      <c r="H82" s="78"/>
    </row>
    <row r="83" spans="1:9" ht="21" x14ac:dyDescent="0.35">
      <c r="A83" s="65"/>
      <c r="B83" s="15" t="s">
        <v>78</v>
      </c>
      <c r="C83" s="103">
        <v>101199</v>
      </c>
      <c r="D83" s="112">
        <v>101199</v>
      </c>
      <c r="E83" s="79"/>
      <c r="F83" s="80"/>
      <c r="G83" s="77"/>
      <c r="H83" s="78"/>
    </row>
    <row r="84" spans="1:9" ht="21" x14ac:dyDescent="0.35">
      <c r="A84" s="64"/>
      <c r="B84" s="16" t="s">
        <v>101</v>
      </c>
      <c r="C84" s="113">
        <f>SUM(C69:C83)</f>
        <v>3842245</v>
      </c>
      <c r="D84" s="105">
        <f>SUM(D69:D83)</f>
        <v>3842245</v>
      </c>
      <c r="E84" s="83">
        <f>C84/C112</f>
        <v>6377.1701244813275</v>
      </c>
      <c r="F84" s="77">
        <f>E84*E109</f>
        <v>3483.8480390041491</v>
      </c>
      <c r="G84" s="77">
        <f>D84/(C112-C115)</f>
        <v>6676.359687228497</v>
      </c>
      <c r="H84" s="78">
        <f>G84*E109</f>
        <v>3647.2952971329278</v>
      </c>
    </row>
    <row r="85" spans="1:9" ht="21" x14ac:dyDescent="0.35">
      <c r="A85" s="64"/>
      <c r="B85" s="16"/>
      <c r="C85" s="113"/>
      <c r="D85" s="105"/>
      <c r="E85" s="79"/>
      <c r="F85" s="80"/>
      <c r="G85" s="77"/>
      <c r="H85" s="78"/>
    </row>
    <row r="86" spans="1:9" ht="38.25" x14ac:dyDescent="0.35">
      <c r="A86" s="64"/>
      <c r="B86" s="52" t="s">
        <v>102</v>
      </c>
      <c r="C86" s="103"/>
      <c r="D86" s="105"/>
      <c r="E86" s="79"/>
      <c r="F86" s="80"/>
      <c r="G86" s="77"/>
      <c r="H86" s="78"/>
    </row>
    <row r="87" spans="1:9" ht="21" x14ac:dyDescent="0.35">
      <c r="A87" s="64"/>
      <c r="B87" s="49" t="s">
        <v>89</v>
      </c>
      <c r="C87" s="103"/>
      <c r="D87" s="105"/>
      <c r="E87" s="79"/>
      <c r="F87" s="80"/>
      <c r="G87" s="77"/>
      <c r="H87" s="78"/>
    </row>
    <row r="88" spans="1:9" ht="21" x14ac:dyDescent="0.35">
      <c r="A88" s="65"/>
      <c r="B88" s="18" t="s">
        <v>46</v>
      </c>
      <c r="C88" s="103">
        <v>7750</v>
      </c>
      <c r="D88" s="112">
        <v>7750</v>
      </c>
      <c r="E88" s="79"/>
      <c r="F88" s="80"/>
      <c r="G88" s="77"/>
      <c r="H88" s="78"/>
    </row>
    <row r="89" spans="1:9" ht="38.25" x14ac:dyDescent="0.35">
      <c r="A89" s="65"/>
      <c r="B89" s="18" t="s">
        <v>81</v>
      </c>
      <c r="C89" s="103">
        <v>500000</v>
      </c>
      <c r="D89" s="112">
        <v>500000</v>
      </c>
      <c r="E89" s="79"/>
      <c r="F89" s="80"/>
      <c r="G89" s="77"/>
      <c r="H89" s="78"/>
    </row>
    <row r="90" spans="1:9" ht="21" x14ac:dyDescent="0.35">
      <c r="A90" s="65"/>
      <c r="B90" s="15" t="s">
        <v>48</v>
      </c>
      <c r="C90" s="103">
        <v>20000</v>
      </c>
      <c r="D90" s="112">
        <v>20000</v>
      </c>
      <c r="E90" s="79"/>
      <c r="F90" s="80"/>
      <c r="G90" s="77"/>
      <c r="H90" s="78"/>
      <c r="I90" s="38"/>
    </row>
    <row r="91" spans="1:9" ht="21" x14ac:dyDescent="0.35">
      <c r="A91" s="65"/>
      <c r="B91" s="106" t="s">
        <v>150</v>
      </c>
      <c r="C91" s="103">
        <v>3660750</v>
      </c>
      <c r="D91" s="112">
        <v>3660750</v>
      </c>
      <c r="E91" s="79"/>
      <c r="F91" s="80"/>
      <c r="G91" s="77"/>
      <c r="H91" s="78"/>
    </row>
    <row r="92" spans="1:9" ht="38.25" x14ac:dyDescent="0.35">
      <c r="A92" s="65"/>
      <c r="B92" s="107" t="s">
        <v>151</v>
      </c>
      <c r="C92" s="103">
        <v>813900</v>
      </c>
      <c r="D92" s="112">
        <v>813900</v>
      </c>
      <c r="E92" s="79"/>
      <c r="F92" s="80"/>
      <c r="G92" s="77"/>
      <c r="H92" s="78"/>
    </row>
    <row r="93" spans="1:9" ht="21" x14ac:dyDescent="0.35">
      <c r="A93" s="65"/>
      <c r="B93" s="18" t="s">
        <v>49</v>
      </c>
      <c r="C93" s="103">
        <v>1500000</v>
      </c>
      <c r="D93" s="112">
        <v>1500000</v>
      </c>
      <c r="E93" s="79"/>
      <c r="F93" s="80"/>
      <c r="G93" s="77"/>
      <c r="H93" s="78"/>
    </row>
    <row r="94" spans="1:9" ht="21" x14ac:dyDescent="0.35">
      <c r="A94" s="65"/>
      <c r="B94" s="15" t="s">
        <v>47</v>
      </c>
      <c r="C94" s="103">
        <v>400000</v>
      </c>
      <c r="D94" s="112">
        <v>400000</v>
      </c>
      <c r="E94" s="79"/>
      <c r="F94" s="80"/>
      <c r="G94" s="77"/>
      <c r="H94" s="78"/>
    </row>
    <row r="95" spans="1:9" ht="21" x14ac:dyDescent="0.35">
      <c r="A95" s="65"/>
      <c r="B95" s="15" t="s">
        <v>45</v>
      </c>
      <c r="C95" s="103">
        <v>770000</v>
      </c>
      <c r="D95" s="112">
        <v>770000</v>
      </c>
      <c r="E95" s="79"/>
      <c r="F95" s="80"/>
      <c r="G95" s="77"/>
      <c r="H95" s="78"/>
    </row>
    <row r="96" spans="1:9" ht="21" x14ac:dyDescent="0.35">
      <c r="A96" s="64"/>
      <c r="B96" s="16" t="s">
        <v>19</v>
      </c>
      <c r="C96" s="113">
        <f>SUM(C88:C95)</f>
        <v>7672400</v>
      </c>
      <c r="D96" s="105">
        <f>SUM(D88:D95)</f>
        <v>7672400</v>
      </c>
      <c r="E96" s="79"/>
      <c r="F96" s="80"/>
      <c r="G96" s="77"/>
      <c r="H96" s="78"/>
    </row>
    <row r="97" spans="1:8" ht="21" x14ac:dyDescent="0.35">
      <c r="A97" s="64"/>
      <c r="B97" s="17" t="s">
        <v>6</v>
      </c>
      <c r="C97" s="103"/>
      <c r="D97" s="105"/>
      <c r="E97" s="79"/>
      <c r="F97" s="80"/>
      <c r="G97" s="77"/>
      <c r="H97" s="78"/>
    </row>
    <row r="98" spans="1:8" ht="21" x14ac:dyDescent="0.35">
      <c r="A98" s="65"/>
      <c r="B98" s="15" t="s">
        <v>67</v>
      </c>
      <c r="C98" s="103">
        <v>220000</v>
      </c>
      <c r="D98" s="112">
        <v>220000</v>
      </c>
      <c r="E98" s="79"/>
      <c r="F98" s="80"/>
      <c r="G98" s="77"/>
      <c r="H98" s="78"/>
    </row>
    <row r="99" spans="1:8" ht="21" x14ac:dyDescent="0.35">
      <c r="A99" s="65"/>
      <c r="B99" s="15" t="s">
        <v>24</v>
      </c>
      <c r="C99" s="103">
        <v>1752000</v>
      </c>
      <c r="D99" s="112">
        <v>1752000</v>
      </c>
      <c r="E99" s="79"/>
      <c r="F99" s="80"/>
      <c r="G99" s="77"/>
      <c r="H99" s="78"/>
    </row>
    <row r="100" spans="1:8" ht="21" x14ac:dyDescent="0.35">
      <c r="A100" s="65"/>
      <c r="B100" s="15" t="s">
        <v>23</v>
      </c>
      <c r="C100" s="103">
        <v>240000</v>
      </c>
      <c r="D100" s="112">
        <v>240000</v>
      </c>
      <c r="E100" s="79"/>
      <c r="F100" s="80"/>
      <c r="G100" s="77"/>
      <c r="H100" s="78"/>
    </row>
    <row r="101" spans="1:8" ht="21" x14ac:dyDescent="0.35">
      <c r="A101" s="65"/>
      <c r="B101" s="15" t="s">
        <v>160</v>
      </c>
      <c r="C101" s="103">
        <v>90000</v>
      </c>
      <c r="D101" s="112">
        <v>90000</v>
      </c>
      <c r="E101" s="79"/>
      <c r="F101" s="80"/>
      <c r="G101" s="77"/>
      <c r="H101" s="78"/>
    </row>
    <row r="102" spans="1:8" ht="21" x14ac:dyDescent="0.35">
      <c r="A102" s="65"/>
      <c r="B102" s="15" t="s">
        <v>83</v>
      </c>
      <c r="C102" s="103">
        <v>300000</v>
      </c>
      <c r="D102" s="112">
        <v>300000</v>
      </c>
      <c r="E102" s="79"/>
      <c r="F102" s="80"/>
      <c r="G102" s="77"/>
      <c r="H102" s="78"/>
    </row>
    <row r="103" spans="1:8" ht="21" x14ac:dyDescent="0.35">
      <c r="A103" s="65"/>
      <c r="B103" s="15" t="s">
        <v>161</v>
      </c>
      <c r="C103" s="103">
        <v>20000</v>
      </c>
      <c r="D103" s="112">
        <v>20000</v>
      </c>
      <c r="E103" s="79"/>
      <c r="F103" s="80"/>
      <c r="G103" s="77"/>
      <c r="H103" s="78"/>
    </row>
    <row r="104" spans="1:8" ht="21" x14ac:dyDescent="0.35">
      <c r="A104" s="64"/>
      <c r="B104" s="16" t="s">
        <v>19</v>
      </c>
      <c r="C104" s="113">
        <f>SUM(C98:C103)</f>
        <v>2622000</v>
      </c>
      <c r="D104" s="105">
        <f>SUM(D98:D103)</f>
        <v>2622000</v>
      </c>
      <c r="E104" s="79"/>
      <c r="F104" s="80"/>
      <c r="G104" s="77"/>
      <c r="H104" s="78"/>
    </row>
    <row r="105" spans="1:8" ht="21" x14ac:dyDescent="0.35">
      <c r="A105" s="64"/>
      <c r="B105" s="16" t="s">
        <v>103</v>
      </c>
      <c r="C105" s="105">
        <f>C96+C104</f>
        <v>10294400</v>
      </c>
      <c r="D105" s="105">
        <f>D96+D104</f>
        <v>10294400</v>
      </c>
      <c r="E105" s="83">
        <f>C105/C112</f>
        <v>17086.141078838173</v>
      </c>
      <c r="F105" s="84">
        <f>E105*E109</f>
        <v>9334.1588713692945</v>
      </c>
      <c r="G105" s="77">
        <f>D105/(C112-C114-C118-C119)</f>
        <v>19152.372093023256</v>
      </c>
      <c r="H105" s="78">
        <f>G105*E109</f>
        <v>10462.940874418604</v>
      </c>
    </row>
    <row r="106" spans="1:8" ht="21" x14ac:dyDescent="0.35">
      <c r="A106" s="65"/>
      <c r="B106" s="15"/>
      <c r="C106" s="103"/>
      <c r="D106" s="105"/>
      <c r="E106" s="83"/>
      <c r="F106" s="84"/>
      <c r="G106" s="77"/>
      <c r="H106" s="78"/>
    </row>
    <row r="107" spans="1:8" ht="21" x14ac:dyDescent="0.35">
      <c r="A107" s="28"/>
      <c r="B107" s="50" t="s">
        <v>98</v>
      </c>
      <c r="C107" s="120">
        <f>C66+C84+C105</f>
        <v>27571868</v>
      </c>
      <c r="D107" s="120">
        <f>D66+D84+D105</f>
        <v>27571868</v>
      </c>
      <c r="E107" s="85">
        <f>E66+E84+E105</f>
        <v>45762.436514522822</v>
      </c>
      <c r="F107" s="84">
        <f>E107*E109</f>
        <v>25000.019067883819</v>
      </c>
      <c r="G107" s="77">
        <f>G66+G84+G105</f>
        <v>48127.857091455073</v>
      </c>
      <c r="H107" s="78">
        <f>G107*E109</f>
        <v>26292.248329061906</v>
      </c>
    </row>
    <row r="108" spans="1:8" ht="21" x14ac:dyDescent="0.35">
      <c r="A108" s="28"/>
      <c r="B108" s="138" t="s">
        <v>163</v>
      </c>
      <c r="C108" s="139"/>
      <c r="D108" s="139"/>
      <c r="E108" s="84">
        <v>25000</v>
      </c>
      <c r="F108" s="84"/>
      <c r="G108" s="77">
        <f>G107*E109</f>
        <v>26292.248329061906</v>
      </c>
      <c r="H108" s="78"/>
    </row>
    <row r="109" spans="1:8" ht="21" x14ac:dyDescent="0.35">
      <c r="A109" s="28"/>
      <c r="B109" s="138" t="s">
        <v>164</v>
      </c>
      <c r="C109" s="139"/>
      <c r="D109" s="139"/>
      <c r="E109" s="140">
        <v>0.54630000000000001</v>
      </c>
      <c r="F109" s="84"/>
      <c r="G109" s="137">
        <v>0.54630000000000001</v>
      </c>
      <c r="H109" s="78"/>
    </row>
    <row r="110" spans="1:8" ht="21" x14ac:dyDescent="0.35">
      <c r="A110" s="68"/>
      <c r="B110" s="19"/>
      <c r="C110" s="121"/>
      <c r="D110" s="122"/>
      <c r="E110" s="86"/>
    </row>
    <row r="111" spans="1:8" ht="21" x14ac:dyDescent="0.35">
      <c r="B111" s="2" t="s">
        <v>91</v>
      </c>
    </row>
    <row r="112" spans="1:8" ht="21" x14ac:dyDescent="0.35">
      <c r="B112" s="24" t="s">
        <v>162</v>
      </c>
      <c r="C112" s="124">
        <f>C113+C114+C115</f>
        <v>602.5</v>
      </c>
      <c r="D112" s="136"/>
    </row>
    <row r="113" spans="1:4" ht="21" x14ac:dyDescent="0.35">
      <c r="A113" s="69"/>
      <c r="B113" s="44" t="s">
        <v>92</v>
      </c>
      <c r="C113" s="124">
        <v>530.5</v>
      </c>
      <c r="D113" s="125"/>
    </row>
    <row r="114" spans="1:4" ht="21" x14ac:dyDescent="0.35">
      <c r="A114" s="69"/>
      <c r="B114" s="44" t="s">
        <v>93</v>
      </c>
      <c r="C114" s="124">
        <v>45</v>
      </c>
      <c r="D114" s="125"/>
    </row>
    <row r="115" spans="1:4" ht="21" x14ac:dyDescent="0.35">
      <c r="A115" s="69"/>
      <c r="B115" s="44" t="s">
        <v>94</v>
      </c>
      <c r="C115" s="124">
        <v>27</v>
      </c>
      <c r="D115" s="125"/>
    </row>
    <row r="116" spans="1:4" ht="21" x14ac:dyDescent="0.35">
      <c r="A116" s="69"/>
      <c r="B116" s="44" t="s">
        <v>95</v>
      </c>
      <c r="C116" s="124">
        <v>46</v>
      </c>
      <c r="D116" s="125"/>
    </row>
    <row r="117" spans="1:4" ht="21" x14ac:dyDescent="0.35">
      <c r="A117" s="69"/>
      <c r="B117" s="44" t="s">
        <v>114</v>
      </c>
      <c r="C117" s="124">
        <v>4</v>
      </c>
      <c r="D117" s="125"/>
    </row>
    <row r="118" spans="1:4" ht="18.75" x14ac:dyDescent="0.3">
      <c r="B118" s="44" t="s">
        <v>96</v>
      </c>
      <c r="C118" s="124">
        <v>4</v>
      </c>
      <c r="D118" s="125"/>
    </row>
    <row r="119" spans="1:4" ht="18.75" x14ac:dyDescent="0.3">
      <c r="B119" s="44" t="s">
        <v>97</v>
      </c>
      <c r="C119" s="124">
        <v>16</v>
      </c>
      <c r="D119" s="125"/>
    </row>
    <row r="120" spans="1:4" ht="18.75" x14ac:dyDescent="0.3">
      <c r="B120" s="44"/>
      <c r="C120" s="124">
        <f>SUM(C113:C119)</f>
        <v>672.5</v>
      </c>
      <c r="D120" s="125"/>
    </row>
    <row r="122" spans="1:4" ht="18.75" x14ac:dyDescent="0.3">
      <c r="B122" s="98"/>
    </row>
    <row r="123" spans="1:4" ht="18.75" x14ac:dyDescent="0.3">
      <c r="B123" s="98"/>
    </row>
  </sheetData>
  <mergeCells count="6">
    <mergeCell ref="G2:H2"/>
    <mergeCell ref="E2:F2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22" workbookViewId="0">
      <selection activeCell="D40" sqref="D40"/>
    </sheetView>
  </sheetViews>
  <sheetFormatPr defaultRowHeight="15" x14ac:dyDescent="0.25"/>
  <cols>
    <col min="2" max="2" width="88.140625" bestFit="1" customWidth="1"/>
    <col min="3" max="3" width="17.85546875" bestFit="1" customWidth="1"/>
    <col min="4" max="4" width="15.42578125" bestFit="1" customWidth="1"/>
  </cols>
  <sheetData>
    <row r="1" spans="1:4" ht="21" x14ac:dyDescent="0.35">
      <c r="A1" s="5"/>
      <c r="B1" s="5"/>
      <c r="C1" s="5"/>
      <c r="D1" s="40"/>
    </row>
    <row r="2" spans="1:4" s="5" customFormat="1" ht="21" customHeight="1" x14ac:dyDescent="0.35">
      <c r="A2" s="141" t="s">
        <v>133</v>
      </c>
      <c r="B2" s="141"/>
      <c r="C2" s="141"/>
      <c r="D2" s="41"/>
    </row>
    <row r="3" spans="1:4" s="5" customFormat="1" ht="21" x14ac:dyDescent="0.35">
      <c r="B3" s="7"/>
      <c r="C3" s="7"/>
      <c r="D3" s="40"/>
    </row>
    <row r="4" spans="1:4" s="2" customFormat="1" ht="21" x14ac:dyDescent="0.35">
      <c r="A4" s="5"/>
      <c r="B4" s="8" t="s">
        <v>136</v>
      </c>
      <c r="C4" s="8">
        <v>602.5</v>
      </c>
      <c r="D4" s="40"/>
    </row>
    <row r="5" spans="1:4" s="5" customFormat="1" ht="21" x14ac:dyDescent="0.35">
      <c r="A5" s="9"/>
      <c r="B5" s="20"/>
      <c r="C5" s="9"/>
      <c r="D5" s="40"/>
    </row>
    <row r="6" spans="1:4" s="5" customFormat="1" ht="21" x14ac:dyDescent="0.35">
      <c r="A6" s="9"/>
      <c r="B6" s="20" t="s">
        <v>71</v>
      </c>
      <c r="C6" s="9">
        <v>1446552</v>
      </c>
      <c r="D6" s="40"/>
    </row>
    <row r="7" spans="1:4" s="5" customFormat="1" ht="21" x14ac:dyDescent="0.35">
      <c r="A7" s="9"/>
      <c r="B7" s="20" t="s">
        <v>72</v>
      </c>
      <c r="C7" s="9"/>
      <c r="D7" s="40"/>
    </row>
    <row r="8" spans="1:4" s="5" customFormat="1" ht="21" x14ac:dyDescent="0.35">
      <c r="A8" s="9"/>
      <c r="B8" s="20" t="s">
        <v>135</v>
      </c>
      <c r="C8" s="9">
        <v>709180</v>
      </c>
      <c r="D8" s="40"/>
    </row>
    <row r="9" spans="1:4" s="5" customFormat="1" ht="21" x14ac:dyDescent="0.35">
      <c r="A9" s="9"/>
      <c r="B9" s="20" t="s">
        <v>134</v>
      </c>
      <c r="C9" s="9">
        <v>737372</v>
      </c>
      <c r="D9" s="40"/>
    </row>
    <row r="10" spans="1:4" s="5" customFormat="1" ht="21" x14ac:dyDescent="0.35">
      <c r="A10" s="9"/>
      <c r="B10" s="20"/>
      <c r="C10" s="9"/>
      <c r="D10" s="40"/>
    </row>
    <row r="11" spans="1:4" s="5" customFormat="1" ht="21" x14ac:dyDescent="0.35">
      <c r="A11" s="9"/>
      <c r="B11" s="20"/>
      <c r="C11" s="9"/>
      <c r="D11" s="40"/>
    </row>
    <row r="12" spans="1:4" s="5" customFormat="1" ht="21" customHeight="1" x14ac:dyDescent="0.35">
      <c r="A12" s="143"/>
      <c r="B12" s="143" t="s">
        <v>7</v>
      </c>
      <c r="C12" s="143" t="s">
        <v>55</v>
      </c>
      <c r="D12" s="159" t="s">
        <v>157</v>
      </c>
    </row>
    <row r="13" spans="1:4" s="5" customFormat="1" ht="21" x14ac:dyDescent="0.35">
      <c r="A13" s="143"/>
      <c r="B13" s="143"/>
      <c r="C13" s="143"/>
      <c r="D13" s="160"/>
    </row>
    <row r="14" spans="1:4" s="5" customFormat="1" ht="21" x14ac:dyDescent="0.35">
      <c r="A14" s="143"/>
      <c r="B14" s="143"/>
      <c r="C14" s="143"/>
      <c r="D14" s="161"/>
    </row>
    <row r="15" spans="1:4" s="5" customFormat="1" ht="21" x14ac:dyDescent="0.35">
      <c r="A15" s="22"/>
      <c r="B15" s="22" t="s">
        <v>158</v>
      </c>
      <c r="C15" s="25"/>
      <c r="D15" s="131">
        <v>25000</v>
      </c>
    </row>
    <row r="16" spans="1:4" ht="21" x14ac:dyDescent="0.35">
      <c r="A16" s="26"/>
      <c r="B16" s="23" t="s">
        <v>10</v>
      </c>
      <c r="C16" s="87"/>
      <c r="D16" s="132"/>
    </row>
    <row r="17" spans="1:4" ht="21" x14ac:dyDescent="0.35">
      <c r="A17" s="26"/>
      <c r="B17" s="23" t="s">
        <v>152</v>
      </c>
      <c r="C17" s="87"/>
      <c r="D17" s="132"/>
    </row>
    <row r="18" spans="1:4" ht="21" x14ac:dyDescent="0.35">
      <c r="A18" s="22"/>
      <c r="B18" s="13" t="s">
        <v>153</v>
      </c>
      <c r="C18" s="88"/>
      <c r="D18" s="133"/>
    </row>
    <row r="19" spans="1:4" ht="21" x14ac:dyDescent="0.35">
      <c r="A19" s="22"/>
      <c r="B19" s="99" t="s">
        <v>118</v>
      </c>
      <c r="C19" s="88"/>
      <c r="D19" s="131">
        <f>25000*602.5</f>
        <v>15062500</v>
      </c>
    </row>
    <row r="20" spans="1:4" ht="21" x14ac:dyDescent="0.35">
      <c r="A20" s="22"/>
      <c r="B20" s="99" t="s">
        <v>119</v>
      </c>
      <c r="C20" s="88"/>
      <c r="D20" s="131">
        <v>0</v>
      </c>
    </row>
    <row r="21" spans="1:4" ht="38.25" x14ac:dyDescent="0.35">
      <c r="A21" s="22"/>
      <c r="B21" s="100" t="s">
        <v>123</v>
      </c>
      <c r="C21" s="88"/>
      <c r="D21" s="131">
        <v>0</v>
      </c>
    </row>
    <row r="22" spans="1:4" ht="21" x14ac:dyDescent="0.35">
      <c r="A22" s="22"/>
      <c r="B22" s="55" t="s">
        <v>88</v>
      </c>
      <c r="C22" s="89"/>
      <c r="D22" s="131">
        <v>-100000</v>
      </c>
    </row>
    <row r="23" spans="1:4" ht="38.25" x14ac:dyDescent="0.35">
      <c r="A23" s="22"/>
      <c r="B23" s="101" t="s">
        <v>130</v>
      </c>
      <c r="C23" s="89"/>
      <c r="D23" s="131">
        <v>-400503</v>
      </c>
    </row>
    <row r="24" spans="1:4" ht="21" x14ac:dyDescent="0.35">
      <c r="A24" s="22"/>
      <c r="B24" s="54" t="s">
        <v>8</v>
      </c>
      <c r="C24" s="88"/>
      <c r="D24" s="131">
        <v>5836192</v>
      </c>
    </row>
    <row r="25" spans="1:4" ht="21" x14ac:dyDescent="0.35">
      <c r="A25" s="22"/>
      <c r="B25" s="54"/>
      <c r="C25" s="88"/>
      <c r="D25" s="133"/>
    </row>
    <row r="26" spans="1:4" ht="21" x14ac:dyDescent="0.35">
      <c r="A26" s="22"/>
      <c r="B26" s="24" t="s">
        <v>104</v>
      </c>
      <c r="C26" s="88"/>
      <c r="D26" s="133"/>
    </row>
    <row r="27" spans="1:4" ht="18.75" x14ac:dyDescent="0.3">
      <c r="A27" s="54"/>
      <c r="B27" s="54" t="s">
        <v>105</v>
      </c>
      <c r="C27" s="90"/>
      <c r="D27" s="134"/>
    </row>
    <row r="28" spans="1:4" ht="18.75" x14ac:dyDescent="0.3">
      <c r="A28" s="54"/>
      <c r="B28" s="99" t="s">
        <v>114</v>
      </c>
      <c r="C28" s="90"/>
      <c r="D28" s="134"/>
    </row>
    <row r="29" spans="1:4" ht="18.75" x14ac:dyDescent="0.3">
      <c r="A29" s="54"/>
      <c r="B29" s="54" t="s">
        <v>106</v>
      </c>
      <c r="C29" s="90"/>
      <c r="D29" s="134"/>
    </row>
    <row r="30" spans="1:4" ht="18.75" x14ac:dyDescent="0.3">
      <c r="A30" s="54"/>
      <c r="B30" s="54"/>
      <c r="C30" s="90"/>
      <c r="D30" s="134"/>
    </row>
    <row r="31" spans="1:4" ht="21" x14ac:dyDescent="0.35">
      <c r="A31" s="22"/>
      <c r="B31" s="13" t="s">
        <v>50</v>
      </c>
      <c r="C31" s="88"/>
      <c r="D31" s="133"/>
    </row>
    <row r="32" spans="1:4" ht="21" x14ac:dyDescent="0.35">
      <c r="A32" s="22"/>
      <c r="B32" s="13" t="s">
        <v>51</v>
      </c>
      <c r="C32" s="88"/>
      <c r="D32" s="133"/>
    </row>
    <row r="33" spans="1:4" ht="21" x14ac:dyDescent="0.35">
      <c r="A33" s="22"/>
      <c r="B33" s="13" t="s">
        <v>111</v>
      </c>
      <c r="C33" s="88"/>
      <c r="D33" s="133"/>
    </row>
    <row r="34" spans="1:4" ht="21" x14ac:dyDescent="0.35">
      <c r="A34" s="22"/>
      <c r="B34" s="13" t="s">
        <v>52</v>
      </c>
      <c r="C34" s="88"/>
      <c r="D34" s="131">
        <v>1822800</v>
      </c>
    </row>
    <row r="35" spans="1:4" ht="21" x14ac:dyDescent="0.35">
      <c r="A35" s="22"/>
      <c r="B35" s="13" t="s">
        <v>53</v>
      </c>
      <c r="C35" s="88"/>
      <c r="D35" s="131">
        <v>518400</v>
      </c>
    </row>
    <row r="36" spans="1:4" ht="21" x14ac:dyDescent="0.35">
      <c r="A36" s="22"/>
      <c r="B36" s="13" t="s">
        <v>54</v>
      </c>
      <c r="C36" s="88"/>
      <c r="D36" s="131">
        <v>342504</v>
      </c>
    </row>
    <row r="37" spans="1:4" ht="21" x14ac:dyDescent="0.35">
      <c r="A37" s="22"/>
      <c r="B37" s="13" t="s">
        <v>131</v>
      </c>
      <c r="C37" s="88"/>
      <c r="D37" s="131">
        <v>150000</v>
      </c>
    </row>
    <row r="38" spans="1:4" ht="21" x14ac:dyDescent="0.35">
      <c r="A38" s="13"/>
      <c r="B38" s="13" t="s">
        <v>12</v>
      </c>
      <c r="C38" s="88"/>
      <c r="D38" s="58">
        <f>SUM(D19:D37)</f>
        <v>23231893</v>
      </c>
    </row>
    <row r="39" spans="1:4" ht="21" x14ac:dyDescent="0.35">
      <c r="A39" s="13"/>
      <c r="B39" s="29" t="s">
        <v>107</v>
      </c>
      <c r="C39" s="88"/>
      <c r="D39" s="58">
        <f>C8+D38</f>
        <v>23941073</v>
      </c>
    </row>
    <row r="40" spans="1:4" ht="21" x14ac:dyDescent="0.35">
      <c r="A40" s="23"/>
      <c r="B40" s="23" t="s">
        <v>9</v>
      </c>
      <c r="C40" s="87"/>
      <c r="D40" s="135"/>
    </row>
    <row r="41" spans="1:4" ht="21" x14ac:dyDescent="0.35">
      <c r="A41" s="31" t="s">
        <v>13</v>
      </c>
      <c r="B41" s="31" t="s">
        <v>110</v>
      </c>
      <c r="C41" s="87"/>
      <c r="D41" s="42">
        <f>'детализация расходов'!D66</f>
        <v>13435223</v>
      </c>
    </row>
    <row r="42" spans="1:4" ht="21" x14ac:dyDescent="0.35">
      <c r="A42" s="31" t="s">
        <v>15</v>
      </c>
      <c r="B42" s="13" t="s">
        <v>0</v>
      </c>
      <c r="C42" s="88"/>
      <c r="D42" s="58">
        <f>'детализация расходов'!D84</f>
        <v>3842245</v>
      </c>
    </row>
    <row r="43" spans="1:4" ht="21" x14ac:dyDescent="0.35">
      <c r="A43" s="31" t="s">
        <v>15</v>
      </c>
      <c r="B43" s="13" t="s">
        <v>108</v>
      </c>
      <c r="C43" s="88"/>
      <c r="D43" s="58">
        <f>'детализация расходов'!D105</f>
        <v>10294400</v>
      </c>
    </row>
    <row r="44" spans="1:4" ht="21" x14ac:dyDescent="0.35">
      <c r="A44" s="31" t="s">
        <v>14</v>
      </c>
      <c r="B44" s="13"/>
      <c r="C44" s="28"/>
      <c r="D44" s="58"/>
    </row>
    <row r="45" spans="1:4" ht="21" x14ac:dyDescent="0.35">
      <c r="A45" s="13"/>
      <c r="B45" s="31" t="s">
        <v>11</v>
      </c>
      <c r="C45" s="87"/>
      <c r="D45" s="58">
        <f>'детализация расходов'!D107</f>
        <v>27571868</v>
      </c>
    </row>
    <row r="46" spans="1:4" ht="21" x14ac:dyDescent="0.35">
      <c r="A46" s="13"/>
      <c r="B46" s="33"/>
      <c r="C46" s="27"/>
      <c r="D46" s="130"/>
    </row>
  </sheetData>
  <mergeCells count="5">
    <mergeCell ref="D12:D14"/>
    <mergeCell ref="A2:C2"/>
    <mergeCell ref="A12:A14"/>
    <mergeCell ref="B12:B14"/>
    <mergeCell ref="C12:C14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5" sqref="G5"/>
    </sheetView>
  </sheetViews>
  <sheetFormatPr defaultRowHeight="15" x14ac:dyDescent="0.25"/>
  <cols>
    <col min="1" max="1" width="56.5703125" customWidth="1"/>
    <col min="2" max="2" width="14.140625" customWidth="1"/>
    <col min="3" max="5" width="12.28515625" customWidth="1"/>
    <col min="6" max="6" width="12.28515625" bestFit="1" customWidth="1"/>
    <col min="7" max="7" width="13.28515625" bestFit="1" customWidth="1"/>
    <col min="8" max="9" width="13.28515625" customWidth="1"/>
    <col min="10" max="10" width="10" bestFit="1" customWidth="1"/>
    <col min="11" max="11" width="13.5703125" bestFit="1" customWidth="1"/>
    <col min="12" max="12" width="12.42578125" bestFit="1" customWidth="1"/>
    <col min="13" max="13" width="10.85546875" bestFit="1" customWidth="1"/>
    <col min="14" max="14" width="12.42578125" bestFit="1" customWidth="1"/>
    <col min="15" max="15" width="10.5703125" bestFit="1" customWidth="1"/>
    <col min="17" max="17" width="12.42578125" bestFit="1" customWidth="1"/>
    <col min="19" max="21" width="11.42578125" bestFit="1" customWidth="1"/>
    <col min="22" max="22" width="10" bestFit="1" customWidth="1"/>
  </cols>
  <sheetData>
    <row r="1" spans="1:3" s="61" customFormat="1" ht="18.75" x14ac:dyDescent="0.3">
      <c r="A1" s="92"/>
      <c r="B1" s="92"/>
      <c r="C1" s="92"/>
    </row>
    <row r="2" spans="1:3" ht="89.25" customHeight="1" x14ac:dyDescent="0.3">
      <c r="A2" s="60"/>
      <c r="B2" s="93"/>
      <c r="C2" s="94"/>
    </row>
    <row r="3" spans="1:3" ht="64.5" customHeight="1" x14ac:dyDescent="0.3">
      <c r="A3" s="60"/>
      <c r="B3" s="93"/>
      <c r="C3" s="94"/>
    </row>
    <row r="4" spans="1:3" ht="60.75" customHeight="1" x14ac:dyDescent="0.3">
      <c r="A4" s="60"/>
      <c r="B4" s="93"/>
      <c r="C4" s="95"/>
    </row>
    <row r="5" spans="1:3" ht="60.75" customHeight="1" x14ac:dyDescent="0.3">
      <c r="A5" s="60"/>
      <c r="B5" s="93"/>
      <c r="C5" s="95"/>
    </row>
    <row r="6" spans="1:3" ht="85.5" customHeight="1" x14ac:dyDescent="0.3">
      <c r="A6" s="60"/>
      <c r="B6" s="96"/>
      <c r="C6" s="94"/>
    </row>
    <row r="7" spans="1:3" ht="18.75" x14ac:dyDescent="0.3">
      <c r="A7" s="60"/>
      <c r="B7" s="96"/>
      <c r="C7" s="95"/>
    </row>
    <row r="8" spans="1:3" x14ac:dyDescent="0.25">
      <c r="A8" s="94"/>
      <c r="B8" s="94"/>
      <c r="C8" s="94"/>
    </row>
    <row r="9" spans="1:3" ht="18.75" x14ac:dyDescent="0.3">
      <c r="A9" s="45"/>
      <c r="B9" s="97"/>
      <c r="C9" s="94"/>
    </row>
    <row r="10" spans="1:3" x14ac:dyDescent="0.25">
      <c r="A10" s="94"/>
      <c r="B10" s="94"/>
      <c r="C10" s="94"/>
    </row>
    <row r="11" spans="1:3" ht="18.75" x14ac:dyDescent="0.3">
      <c r="A11" s="45"/>
      <c r="B11" s="94"/>
      <c r="C11" s="97"/>
    </row>
    <row r="15" spans="1:3" ht="18.75" x14ac:dyDescent="0.3">
      <c r="A15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укрупненная</vt:lpstr>
      <vt:lpstr>детализация расходов</vt:lpstr>
      <vt:lpstr>прочие доходы</vt:lpstr>
      <vt:lpstr>Движение денежных средств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2022-06-08T15:48:36Z</dcterms:modified>
</cp:coreProperties>
</file>