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1"/>
  </bookViews>
  <sheets>
    <sheet name="Смета укрупненная" sheetId="1" r:id="rId1"/>
    <sheet name="детализация расходов" sheetId="2" r:id="rId2"/>
  </sheets>
  <calcPr calcId="152511"/>
</workbook>
</file>

<file path=xl/calcChain.xml><?xml version="1.0" encoding="utf-8"?>
<calcChain xmlns="http://schemas.openxmlformats.org/spreadsheetml/2006/main">
  <c r="C121" i="2" l="1"/>
  <c r="C50" i="2"/>
  <c r="C40" i="2"/>
  <c r="D109" i="2" l="1"/>
  <c r="D59" i="2"/>
  <c r="D40" i="2"/>
  <c r="D25" i="2"/>
  <c r="D130" i="2"/>
  <c r="D121" i="2"/>
  <c r="D99" i="2"/>
  <c r="D50" i="2"/>
  <c r="D132" i="2" l="1"/>
  <c r="G35" i="1"/>
  <c r="G36" i="1"/>
  <c r="G37" i="1"/>
  <c r="H37" i="1" s="1"/>
  <c r="G38" i="1"/>
  <c r="H38" i="1" s="1"/>
  <c r="G39" i="1"/>
  <c r="G40" i="1"/>
  <c r="I40" i="1" s="1"/>
  <c r="G41" i="1"/>
  <c r="I41" i="1" s="1"/>
  <c r="G34" i="1"/>
  <c r="I39" i="1" l="1"/>
  <c r="H39" i="1"/>
  <c r="H36" i="1"/>
  <c r="I36" i="1" s="1"/>
  <c r="H35" i="1"/>
  <c r="I35" i="1" s="1"/>
  <c r="G43" i="1"/>
  <c r="H34" i="1"/>
  <c r="I34" i="1" s="1"/>
  <c r="F67" i="1"/>
  <c r="C61" i="1"/>
  <c r="F60" i="1"/>
  <c r="F59" i="1"/>
  <c r="F43" i="1"/>
  <c r="C70" i="1" s="1"/>
  <c r="F19" i="1"/>
  <c r="C69" i="1" s="1"/>
  <c r="C71" i="1" s="1"/>
  <c r="C55" i="1"/>
  <c r="F30" i="1" s="1"/>
  <c r="F25" i="1" s="1"/>
  <c r="E16" i="1"/>
  <c r="F61" i="1" l="1"/>
  <c r="F31" i="1"/>
  <c r="F32" i="1" s="1"/>
  <c r="H43" i="1" l="1"/>
  <c r="E18" i="1"/>
  <c r="C25" i="2" l="1"/>
  <c r="E25" i="1" l="1"/>
  <c r="C109" i="2" l="1"/>
  <c r="C99" i="2"/>
  <c r="E20" i="1" l="1"/>
  <c r="E19" i="1" s="1"/>
  <c r="E31" i="1" l="1"/>
  <c r="E32" i="1" s="1"/>
  <c r="C130" i="2"/>
  <c r="C59" i="2"/>
  <c r="C132" i="2" l="1"/>
</calcChain>
</file>

<file path=xl/sharedStrings.xml><?xml version="1.0" encoding="utf-8"?>
<sst xmlns="http://schemas.openxmlformats.org/spreadsheetml/2006/main" count="240" uniqueCount="219">
  <si>
    <t>Водоснабжение поселка</t>
  </si>
  <si>
    <t>Содержание автомобильных проездов</t>
  </si>
  <si>
    <t>Содержание электрохозяйства</t>
  </si>
  <si>
    <t>Содержание общего имущества</t>
  </si>
  <si>
    <t>Проведение собрания</t>
  </si>
  <si>
    <t>Содержание стадиона и детской площадки</t>
  </si>
  <si>
    <t>непредвиденные расходы</t>
  </si>
  <si>
    <t>Содержание КПП</t>
  </si>
  <si>
    <t>Статьи доходов и направления расходов</t>
  </si>
  <si>
    <t>Долги по членским взносам прошлых лет</t>
  </si>
  <si>
    <t>РАСХОДЫ:</t>
  </si>
  <si>
    <t>ДОХОДЫ:</t>
  </si>
  <si>
    <t>Итого Расходы:</t>
  </si>
  <si>
    <t>Итого Доходы:</t>
  </si>
  <si>
    <t>1.</t>
  </si>
  <si>
    <t>3.</t>
  </si>
  <si>
    <t>5.</t>
  </si>
  <si>
    <t>2.</t>
  </si>
  <si>
    <t>8.</t>
  </si>
  <si>
    <t>4.</t>
  </si>
  <si>
    <t>6.</t>
  </si>
  <si>
    <t>7.</t>
  </si>
  <si>
    <t>Количество членских взносов, всего</t>
  </si>
  <si>
    <t>Утвержденный размер членского взноса, общий</t>
  </si>
  <si>
    <t>Утвержденный размер членского взноса, квартиры</t>
  </si>
  <si>
    <t>РАСХОДЫ</t>
  </si>
  <si>
    <t>Анализы воды</t>
  </si>
  <si>
    <t>приобретение материлов для обслуживания сетей</t>
  </si>
  <si>
    <t>Итого</t>
  </si>
  <si>
    <t>обкашивание обочин</t>
  </si>
  <si>
    <t>ремонт и замена приборов коммерческого учета</t>
  </si>
  <si>
    <t>э/э на наружное освещение поселка</t>
  </si>
  <si>
    <t>работа КПП, тревожная кнопка в кассе</t>
  </si>
  <si>
    <t>арендная плата за землю под объектами водоснабжения</t>
  </si>
  <si>
    <t>земельный налог</t>
  </si>
  <si>
    <t>налог УСНО</t>
  </si>
  <si>
    <t>почтовые, почтовые судебные</t>
  </si>
  <si>
    <t>услуги банка</t>
  </si>
  <si>
    <t>хознужды</t>
  </si>
  <si>
    <t>Итого:</t>
  </si>
  <si>
    <t>типографские расходы</t>
  </si>
  <si>
    <t>внесение изменений</t>
  </si>
  <si>
    <t>Итого собрание</t>
  </si>
  <si>
    <t xml:space="preserve">арендная плата за землю под стадион </t>
  </si>
  <si>
    <t>арендная плата за землю под детской площадкой</t>
  </si>
  <si>
    <t>прочие непредвиденные расходы</t>
  </si>
  <si>
    <t>Итого непредвиденные расходы</t>
  </si>
  <si>
    <t>всего расходов по смете:</t>
  </si>
  <si>
    <t>комплексный ремонт дорожного покрытия с заменой грунта основания</t>
  </si>
  <si>
    <t>баннер о закрытии дорог</t>
  </si>
  <si>
    <t>ремонт гравийных проездов</t>
  </si>
  <si>
    <t>закрытие несанкционированных проездов</t>
  </si>
  <si>
    <t>расчистка дорог от снега и грязи, подсыпка дорог</t>
  </si>
  <si>
    <t>Прочие доходы:</t>
  </si>
  <si>
    <t>вступительные по договорам рассрочки</t>
  </si>
  <si>
    <t>Аренда электросетевого комплекса</t>
  </si>
  <si>
    <t>Аренда 2-го этажа цех ПЭСК</t>
  </si>
  <si>
    <t>Аренда Т2Мобайл, МТС</t>
  </si>
  <si>
    <t>из них внесено в предыдущие периоды (авансовые платежи)</t>
  </si>
  <si>
    <t>№ строки</t>
  </si>
  <si>
    <t>001</t>
  </si>
  <si>
    <t>003</t>
  </si>
  <si>
    <t>004</t>
  </si>
  <si>
    <t>005</t>
  </si>
  <si>
    <t>010</t>
  </si>
  <si>
    <t>011</t>
  </si>
  <si>
    <t>012</t>
  </si>
  <si>
    <t>013</t>
  </si>
  <si>
    <t>014</t>
  </si>
  <si>
    <t>015</t>
  </si>
  <si>
    <t>016</t>
  </si>
  <si>
    <t>020</t>
  </si>
  <si>
    <t>022</t>
  </si>
  <si>
    <t>023</t>
  </si>
  <si>
    <t>024</t>
  </si>
  <si>
    <t>025</t>
  </si>
  <si>
    <t>026</t>
  </si>
  <si>
    <t>027</t>
  </si>
  <si>
    <t>028</t>
  </si>
  <si>
    <t>029</t>
  </si>
  <si>
    <t>кол-во взносов</t>
  </si>
  <si>
    <t>9.</t>
  </si>
  <si>
    <t>031</t>
  </si>
  <si>
    <t>аренда помещения Правления ТСН "Молодежное"</t>
  </si>
  <si>
    <t>приобретение ручного инструмента и спецодежды</t>
  </si>
  <si>
    <t>транспортный налог</t>
  </si>
  <si>
    <t>ГСМ и содержание а/м</t>
  </si>
  <si>
    <t>канцелярские расходы</t>
  </si>
  <si>
    <t>техобслуживание ПК и расходные материалы для ПК</t>
  </si>
  <si>
    <t>сайт (разработка и содержание)</t>
  </si>
  <si>
    <t>арендная плата за землю под ВЛ, ЛЭП</t>
  </si>
  <si>
    <t>заработная плата по штатному расписанию</t>
  </si>
  <si>
    <t>( компенсации при увольнении, компенсация отпуска свыше 28 дней)</t>
  </si>
  <si>
    <t>мероприятия по водоотведению</t>
  </si>
  <si>
    <t>002</t>
  </si>
  <si>
    <t>008</t>
  </si>
  <si>
    <t>оплата за метки</t>
  </si>
  <si>
    <t>восстановление ливневой канализации</t>
  </si>
  <si>
    <t>арендная плата за ЗУ, выделенного для обмена с Корольковым А.Н. (выделено из ЗУ ДП)</t>
  </si>
  <si>
    <t>Остаток денежных средств на 31.12.2019 (членских взносов)</t>
  </si>
  <si>
    <t xml:space="preserve">Справочно* остаток денежных средств на начало года: </t>
  </si>
  <si>
    <t>в том числе:</t>
  </si>
  <si>
    <t>Водный налог</t>
  </si>
  <si>
    <t>Дератизация и дезинсекция</t>
  </si>
  <si>
    <t>Системы управления глуб насосами</t>
  </si>
  <si>
    <t>Устранение аварийных ситуаций</t>
  </si>
  <si>
    <t>Электроэнергия на здание ВНС-1, ВНС-2</t>
  </si>
  <si>
    <t>Взносы в фонды на ЗП 30,9%</t>
  </si>
  <si>
    <t>Ограждение территории ВНБ-1</t>
  </si>
  <si>
    <t>изготовление новогодних баннеров (для установки елки)</t>
  </si>
  <si>
    <t>текущий ремонт здания КПП</t>
  </si>
  <si>
    <t>обработка кустарников в местах общего пользования от горностаевой моли</t>
  </si>
  <si>
    <t>почтовые расходы (рассылка уведомлений о проведении собрания и рассылка бюллетеней)-2 собрания</t>
  </si>
  <si>
    <t>изготовление баннера и растяжки о проведении собрания, крепление баннера</t>
  </si>
  <si>
    <t>Количество долей ТСН, всего</t>
  </si>
  <si>
    <t>Членские взносы 2021</t>
  </si>
  <si>
    <t>из них внесено асфальтированием дорог (зачеты прошлых лет)</t>
  </si>
  <si>
    <t>006</t>
  </si>
  <si>
    <t>007</t>
  </si>
  <si>
    <t>10.</t>
  </si>
  <si>
    <t>План 2021</t>
  </si>
  <si>
    <t xml:space="preserve">Доходы+остаток денежных средств наконец периода </t>
  </si>
  <si>
    <t>2. Взносы по проекту "Чистая вода"</t>
  </si>
  <si>
    <t>Факт 2021</t>
  </si>
  <si>
    <t>Платежи от нечленов ТСН</t>
  </si>
  <si>
    <t>Другие прочие доходы</t>
  </si>
  <si>
    <t>Расшифровка статьи "Другие прочие доходы"</t>
  </si>
  <si>
    <t>Страховое возмещение (опора, шлагбаум на КПП)</t>
  </si>
  <si>
    <t>Целевой взнос на проведение праздников, субботников, поздравление ветеранов (за 2019 год)</t>
  </si>
  <si>
    <t>Целевой взнос на локализацию подтопления (за 2019 год)</t>
  </si>
  <si>
    <t>Возмещение расходов за порчу имущества (от виновников, добровольное), возмещение расходов, полученное по решению судебных органов, возмещение госпошлина</t>
  </si>
  <si>
    <t>Продажа меток, платный въезд грузового транспорта</t>
  </si>
  <si>
    <t xml:space="preserve">Пожертвования от членов ТСН на достижение уставных целей </t>
  </si>
  <si>
    <t>Сальдо расчетов по ТКО</t>
  </si>
  <si>
    <t>Сальдо расчетов по уплате за электроэнергию</t>
  </si>
  <si>
    <t>Итого Другие прочие доходы</t>
  </si>
  <si>
    <t>Членские взносы всего:</t>
  </si>
  <si>
    <t>Чистая вода</t>
  </si>
  <si>
    <t>остаток на 01.01.2021</t>
  </si>
  <si>
    <t>Поступления за 2021</t>
  </si>
  <si>
    <t>Расходы за 2021</t>
  </si>
  <si>
    <t>Остаток на 31.12.2021</t>
  </si>
  <si>
    <t>Взносы, локализация подтопления</t>
  </si>
  <si>
    <t>Всего денежных средств</t>
  </si>
  <si>
    <t>банк</t>
  </si>
  <si>
    <t>подотчет</t>
  </si>
  <si>
    <t>Остаток денежных средств в разрезе их назначения</t>
  </si>
  <si>
    <t>Фактический остаток денежных средств в разрезе мест их хранения</t>
  </si>
  <si>
    <t xml:space="preserve">касса </t>
  </si>
  <si>
    <t>Расходы на 1 взнос</t>
  </si>
  <si>
    <t>Расходы, оплаченные за счет поступивших членских взносов</t>
  </si>
  <si>
    <t>Поступило членских взносов в 2021 году</t>
  </si>
  <si>
    <t>Оплачено расходов в 2021 году</t>
  </si>
  <si>
    <t>Доля расходов, оплаченных поступившими ченскими взносами</t>
  </si>
  <si>
    <t>Расходы, оплаченные за счет прочих доходов</t>
  </si>
  <si>
    <t>Годовой план содержания и ремонта общего имущества ТСН "Молодежное" за 2021 год (Фактическое исполнение)</t>
  </si>
  <si>
    <t>Согласование инвестпрограммы по установке приборов АСКУЭ РиМ</t>
  </si>
  <si>
    <t>оплата пени по расчетам за электроэнергию</t>
  </si>
  <si>
    <t>Технологическое присоединение к электросетям</t>
  </si>
  <si>
    <t>Текущий ремонт электросетей (приобретение материалов)</t>
  </si>
  <si>
    <t>Лампы для замены в светильниках уличного освещения</t>
  </si>
  <si>
    <t>Выполнение предписаний надзорных органов</t>
  </si>
  <si>
    <t>Госпошлина (судебная, регистрация имущества, регистрация Устава, за иски к должникам)</t>
  </si>
  <si>
    <t>ИТС, программное обеспечение, электронные подписи</t>
  </si>
  <si>
    <t>налог на имущество по кадастровой стоимости объекта ( здание старого правления)</t>
  </si>
  <si>
    <t>обслуживание ККТ</t>
  </si>
  <si>
    <t>пени по договорам аренды ЗУ за прошлые годы</t>
  </si>
  <si>
    <r>
      <t xml:space="preserve">приобретение оборудования и инвентаря </t>
    </r>
    <r>
      <rPr>
        <sz val="11"/>
        <color theme="1"/>
        <rFont val="Calibri"/>
        <family val="2"/>
        <charset val="204"/>
        <scheme val="minor"/>
      </rPr>
      <t>(архивные шкафы, замена компьютера в кассе,счетчик банкнот, материалы прочие разные)</t>
    </r>
  </si>
  <si>
    <t>продвижение в социальных сетях</t>
  </si>
  <si>
    <t>расходы, связанные с исполнением решения суда</t>
  </si>
  <si>
    <t>расходы, связанные с взысканием задолженностей по взносам и по плате за пользование общим имуществом</t>
  </si>
  <si>
    <t xml:space="preserve">расчет стоимости сервитута для предъявления нечленам </t>
  </si>
  <si>
    <t>ремонт крыши здания старого правления</t>
  </si>
  <si>
    <t xml:space="preserve">СМС-рассылка и сообщения в соцсетях </t>
  </si>
  <si>
    <t>стационарные телефоны, интернет, сотовая связь</t>
  </si>
  <si>
    <t>уборка мусора с территории общего пользования</t>
  </si>
  <si>
    <t>услуги регионального оператора по обращению с ТКО за 2019-2021 г</t>
  </si>
  <si>
    <t>услуги погрузчика (демонтаж и погрузка строительного мусора), вывоз мусора на полигон</t>
  </si>
  <si>
    <t>юридические услуги, в том числе юридические услуги, оплаченные по выигранным делам за счет взысканных сумм</t>
  </si>
  <si>
    <t>фактические расходы 2020 года</t>
  </si>
  <si>
    <t>Фактические расходы 2021 года</t>
  </si>
  <si>
    <t xml:space="preserve">видеосъемка собрания за 2019 г </t>
  </si>
  <si>
    <t xml:space="preserve">публикация объявления о собрании, выпуск газеты </t>
  </si>
  <si>
    <t>заливка катка и горок</t>
  </si>
  <si>
    <t>монтаж видеокамеры на детской площадке</t>
  </si>
  <si>
    <t>установка елки</t>
  </si>
  <si>
    <t>покраска и ремонт трибун</t>
  </si>
  <si>
    <t>противоклещевая обработка</t>
  </si>
  <si>
    <t>работы по благоустройству</t>
  </si>
  <si>
    <t>выполнение кадастровых работ для формирования площадкт ТКО</t>
  </si>
  <si>
    <t>мероприятия по профилактике короновирусной инфекции</t>
  </si>
  <si>
    <t>отправка писем с жалобами в администрацию Президента и прокуратуру</t>
  </si>
  <si>
    <t>вывоз растительного мусора с территории ВНБ на полигон</t>
  </si>
  <si>
    <t>Замена и установка задвижек</t>
  </si>
  <si>
    <t>Оплата труда  (2 сантехника, 1 сварщик, 50% ЗП главного инженера) с взносами с ФОТ</t>
  </si>
  <si>
    <t xml:space="preserve">Охранная сигнализация ВНБ и скважин </t>
  </si>
  <si>
    <t>Приобретение спецодежды</t>
  </si>
  <si>
    <t>Ремонт бензогенератора</t>
  </si>
  <si>
    <t>ремонт, обслуживание квартальных колодцев</t>
  </si>
  <si>
    <t xml:space="preserve">Ремонт, обслуживание ВНБ И водозабора </t>
  </si>
  <si>
    <t>Геодезия системы водоотведения поверхностных вод</t>
  </si>
  <si>
    <t>каналопромывка во время снеготаяния</t>
  </si>
  <si>
    <t>монтаж водосборного колодца</t>
  </si>
  <si>
    <t>организация объезда на период ремонта дороги по ул. Солнечная</t>
  </si>
  <si>
    <t>установка, замена, ремонт дорожных знаков. Устройство лежачих полицейских</t>
  </si>
  <si>
    <t>ямочный ремонт (в том числе БЦМ)</t>
  </si>
  <si>
    <t>аренда видеооборудование, услуга видеонаблюдения</t>
  </si>
  <si>
    <t>ТО пропускной системы, ремонт системы шлагбаумов</t>
  </si>
  <si>
    <t xml:space="preserve">телефон, интернет, сотовая связь </t>
  </si>
  <si>
    <t xml:space="preserve">электроэнергия на здание КПП </t>
  </si>
  <si>
    <t>монтажные и пусконаладочные работы</t>
  </si>
  <si>
    <t>приобретение насоса глубинного</t>
  </si>
  <si>
    <t>арендная плата за земельные участки</t>
  </si>
  <si>
    <t>выкуп ЗУ</t>
  </si>
  <si>
    <t>обязательный аудит годовой отчетности</t>
  </si>
  <si>
    <t>аренда зала</t>
  </si>
  <si>
    <t>Детализация статей годового плана содержания и текущего ремонта общего имущества ТСН "Молодежное" на 2021 год (исполнение)</t>
  </si>
  <si>
    <t>Кадастровые работы по подготовке технического плана в отношении сетей водоснабжения, расположенных на ЗУ с кадастровыми номерами 38:06:140709:3815 и 38:06:140709:577; заключение кадастрового инженера</t>
  </si>
  <si>
    <t>1. Взносы и прочие-всего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</si>
</sst>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4"/>
      <color theme="8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7" fillId="0" borderId="0" xfId="0" applyFont="1" applyBorder="1"/>
    <xf numFmtId="0" fontId="7" fillId="0" borderId="6" xfId="0" applyFont="1" applyBorder="1"/>
    <xf numFmtId="0" fontId="8" fillId="0" borderId="6" xfId="0" applyFont="1" applyBorder="1"/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5" xfId="0" applyFont="1" applyBorder="1"/>
    <xf numFmtId="0" fontId="8" fillId="0" borderId="1" xfId="0" applyFont="1" applyBorder="1"/>
    <xf numFmtId="0" fontId="8" fillId="0" borderId="10" xfId="0" applyFont="1" applyBorder="1" applyAlignment="1">
      <alignment horizontal="center"/>
    </xf>
    <xf numFmtId="0" fontId="9" fillId="0" borderId="7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left"/>
    </xf>
    <xf numFmtId="0" fontId="6" fillId="0" borderId="0" xfId="0" applyFont="1" applyBorder="1"/>
    <xf numFmtId="4" fontId="7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/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4" fontId="6" fillId="0" borderId="0" xfId="0" applyNumberFormat="1" applyFont="1" applyBorder="1"/>
    <xf numFmtId="0" fontId="11" fillId="0" borderId="1" xfId="0" applyFont="1" applyBorder="1"/>
    <xf numFmtId="0" fontId="0" fillId="2" borderId="0" xfId="0" applyFill="1"/>
    <xf numFmtId="4" fontId="0" fillId="2" borderId="0" xfId="0" applyNumberFormat="1" applyFill="1" applyBorder="1"/>
    <xf numFmtId="0" fontId="0" fillId="2" borderId="0" xfId="0" applyFill="1" applyBorder="1"/>
    <xf numFmtId="4" fontId="0" fillId="2" borderId="0" xfId="0" applyNumberFormat="1" applyFill="1"/>
    <xf numFmtId="3" fontId="7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1" xfId="0" applyBorder="1"/>
    <xf numFmtId="3" fontId="6" fillId="0" borderId="1" xfId="0" applyNumberFormat="1" applyFont="1" applyBorder="1" applyAlignment="1">
      <alignment horizontal="center"/>
    </xf>
    <xf numFmtId="0" fontId="9" fillId="0" borderId="0" xfId="0" applyFont="1" applyFill="1" applyBorder="1" applyAlignment="1">
      <alignment wrapText="1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/>
    <xf numFmtId="3" fontId="8" fillId="0" borderId="1" xfId="0" applyNumberFormat="1" applyFont="1" applyBorder="1"/>
    <xf numFmtId="3" fontId="8" fillId="0" borderId="0" xfId="0" applyNumberFormat="1" applyFont="1"/>
    <xf numFmtId="3" fontId="9" fillId="0" borderId="1" xfId="0" applyNumberFormat="1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6" fillId="0" borderId="1" xfId="0" applyNumberFormat="1" applyFont="1" applyBorder="1"/>
    <xf numFmtId="3" fontId="11" fillId="0" borderId="1" xfId="0" applyNumberFormat="1" applyFont="1" applyBorder="1"/>
    <xf numFmtId="3" fontId="14" fillId="0" borderId="1" xfId="0" applyNumberFormat="1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3" fontId="0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0" fillId="0" borderId="0" xfId="0" applyNumberFormat="1"/>
    <xf numFmtId="1" fontId="4" fillId="0" borderId="1" xfId="0" applyNumberFormat="1" applyFont="1" applyBorder="1"/>
    <xf numFmtId="0" fontId="7" fillId="0" borderId="22" xfId="0" applyFont="1" applyBorder="1"/>
    <xf numFmtId="0" fontId="0" fillId="0" borderId="20" xfId="0" applyBorder="1"/>
    <xf numFmtId="0" fontId="7" fillId="0" borderId="2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20" xfId="0" applyFont="1" applyBorder="1"/>
    <xf numFmtId="0" fontId="8" fillId="0" borderId="22" xfId="0" applyFont="1" applyBorder="1"/>
    <xf numFmtId="0" fontId="6" fillId="0" borderId="20" xfId="0" applyFont="1" applyBorder="1"/>
    <xf numFmtId="0" fontId="8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" fontId="4" fillId="0" borderId="20" xfId="0" applyNumberFormat="1" applyFont="1" applyBorder="1"/>
    <xf numFmtId="0" fontId="6" fillId="0" borderId="22" xfId="0" applyFont="1" applyBorder="1"/>
    <xf numFmtId="0" fontId="8" fillId="0" borderId="23" xfId="0" applyFont="1" applyBorder="1"/>
    <xf numFmtId="0" fontId="8" fillId="0" borderId="24" xfId="0" applyFont="1" applyBorder="1" applyAlignment="1">
      <alignment horizontal="left"/>
    </xf>
    <xf numFmtId="49" fontId="8" fillId="0" borderId="24" xfId="0" applyNumberFormat="1" applyFont="1" applyBorder="1" applyAlignment="1">
      <alignment horizontal="left"/>
    </xf>
    <xf numFmtId="4" fontId="8" fillId="0" borderId="24" xfId="0" applyNumberFormat="1" applyFont="1" applyBorder="1" applyAlignment="1">
      <alignment horizontal="left"/>
    </xf>
    <xf numFmtId="3" fontId="8" fillId="0" borderId="24" xfId="0" applyNumberFormat="1" applyFont="1" applyBorder="1" applyAlignment="1">
      <alignment horizontal="center"/>
    </xf>
    <xf numFmtId="3" fontId="8" fillId="0" borderId="24" xfId="0" applyNumberFormat="1" applyFont="1" applyBorder="1"/>
    <xf numFmtId="1" fontId="4" fillId="0" borderId="24" xfId="0" applyNumberFormat="1" applyFont="1" applyBorder="1"/>
    <xf numFmtId="1" fontId="4" fillId="0" borderId="25" xfId="0" applyNumberFormat="1" applyFont="1" applyBorder="1"/>
    <xf numFmtId="3" fontId="9" fillId="2" borderId="0" xfId="0" applyNumberFormat="1" applyFont="1" applyFill="1"/>
    <xf numFmtId="3" fontId="9" fillId="2" borderId="1" xfId="0" applyNumberFormat="1" applyFont="1" applyFill="1" applyBorder="1"/>
    <xf numFmtId="3" fontId="12" fillId="2" borderId="1" xfId="0" applyNumberFormat="1" applyFont="1" applyFill="1" applyBorder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15" fillId="0" borderId="7" xfId="0" applyFont="1" applyBorder="1" applyAlignment="1">
      <alignment wrapText="1"/>
    </xf>
    <xf numFmtId="0" fontId="11" fillId="0" borderId="6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4" fontId="2" fillId="0" borderId="13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16" fillId="2" borderId="1" xfId="0" applyNumberFormat="1" applyFont="1" applyFill="1" applyBorder="1"/>
    <xf numFmtId="3" fontId="17" fillId="2" borderId="1" xfId="0" applyNumberFormat="1" applyFont="1" applyFill="1" applyBorder="1"/>
    <xf numFmtId="0" fontId="7" fillId="0" borderId="7" xfId="0" applyFont="1" applyBorder="1" applyAlignment="1">
      <alignment wrapText="1"/>
    </xf>
    <xf numFmtId="3" fontId="8" fillId="0" borderId="16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13" zoomScale="62" zoomScaleNormal="62" workbookViewId="0">
      <selection activeCell="K43" sqref="K43"/>
    </sheetView>
  </sheetViews>
  <sheetFormatPr defaultRowHeight="21" x14ac:dyDescent="0.35"/>
  <cols>
    <col min="2" max="2" width="104.28515625" bestFit="1" customWidth="1"/>
    <col min="3" max="3" width="20" customWidth="1"/>
    <col min="4" max="4" width="18.85546875" customWidth="1"/>
    <col min="5" max="5" width="22.42578125" style="5" customWidth="1"/>
    <col min="6" max="6" width="22.42578125" style="55" customWidth="1"/>
    <col min="7" max="7" width="17.7109375" customWidth="1"/>
    <col min="8" max="9" width="19" customWidth="1"/>
  </cols>
  <sheetData>
    <row r="1" spans="1:9" ht="14.25" customHeight="1" x14ac:dyDescent="0.35">
      <c r="A1" s="6"/>
      <c r="B1" s="6"/>
      <c r="C1" s="6"/>
      <c r="D1" s="6"/>
      <c r="E1" s="7"/>
    </row>
    <row r="2" spans="1:9" s="5" customFormat="1" ht="60.75" customHeight="1" x14ac:dyDescent="0.35">
      <c r="A2" s="118" t="s">
        <v>155</v>
      </c>
      <c r="B2" s="118"/>
      <c r="C2" s="118"/>
      <c r="D2" s="118"/>
      <c r="E2" s="118"/>
      <c r="F2" s="56"/>
    </row>
    <row r="3" spans="1:9" x14ac:dyDescent="0.35">
      <c r="A3" s="6"/>
      <c r="B3" s="8"/>
      <c r="C3" s="8"/>
      <c r="D3" s="8"/>
      <c r="E3" s="7"/>
    </row>
    <row r="4" spans="1:9" x14ac:dyDescent="0.35">
      <c r="A4" s="6"/>
      <c r="B4" s="9" t="s">
        <v>114</v>
      </c>
      <c r="C4" s="9"/>
      <c r="D4" s="9">
        <v>598.5</v>
      </c>
      <c r="E4" s="7"/>
    </row>
    <row r="5" spans="1:9" x14ac:dyDescent="0.35">
      <c r="A5" s="10"/>
      <c r="B5" s="25"/>
      <c r="C5" s="10"/>
      <c r="D5" s="43"/>
      <c r="E5" s="7"/>
    </row>
    <row r="6" spans="1:9" x14ac:dyDescent="0.35">
      <c r="A6" s="10"/>
      <c r="B6" s="25" t="s">
        <v>100</v>
      </c>
      <c r="C6" s="10"/>
      <c r="D6" s="43">
        <v>2430063</v>
      </c>
      <c r="E6" s="7"/>
    </row>
    <row r="7" spans="1:9" x14ac:dyDescent="0.35">
      <c r="A7" s="10"/>
      <c r="B7" s="25" t="s">
        <v>101</v>
      </c>
      <c r="C7" s="10"/>
      <c r="D7" s="43"/>
      <c r="E7" s="7"/>
    </row>
    <row r="8" spans="1:9" x14ac:dyDescent="0.35">
      <c r="A8" s="10"/>
      <c r="B8" s="25" t="s">
        <v>218</v>
      </c>
      <c r="C8" s="10"/>
      <c r="D8" s="43">
        <v>1740234</v>
      </c>
      <c r="E8" s="7"/>
    </row>
    <row r="9" spans="1:9" x14ac:dyDescent="0.35">
      <c r="A9" s="10"/>
      <c r="B9" s="25" t="s">
        <v>122</v>
      </c>
      <c r="C9" s="10"/>
      <c r="D9" s="43">
        <v>689829</v>
      </c>
      <c r="E9" s="7"/>
    </row>
    <row r="10" spans="1:9" ht="21.75" thickBot="1" x14ac:dyDescent="0.4">
      <c r="A10" s="10"/>
      <c r="B10" s="25"/>
      <c r="C10" s="10"/>
      <c r="D10" s="43"/>
      <c r="E10" s="7"/>
    </row>
    <row r="11" spans="1:9" s="1" customFormat="1" ht="21" customHeight="1" x14ac:dyDescent="0.25">
      <c r="A11" s="123"/>
      <c r="B11" s="121" t="s">
        <v>8</v>
      </c>
      <c r="C11" s="121" t="s">
        <v>59</v>
      </c>
      <c r="D11" s="119" t="s">
        <v>80</v>
      </c>
      <c r="E11" s="121" t="s">
        <v>120</v>
      </c>
      <c r="F11" s="109" t="s">
        <v>123</v>
      </c>
      <c r="G11" s="111" t="s">
        <v>149</v>
      </c>
      <c r="H11" s="114" t="s">
        <v>150</v>
      </c>
      <c r="I11" s="116" t="s">
        <v>154</v>
      </c>
    </row>
    <row r="12" spans="1:9" s="1" customFormat="1" ht="21" customHeight="1" x14ac:dyDescent="0.25">
      <c r="A12" s="124"/>
      <c r="B12" s="122"/>
      <c r="C12" s="122"/>
      <c r="D12" s="120"/>
      <c r="E12" s="122"/>
      <c r="F12" s="110"/>
      <c r="G12" s="112"/>
      <c r="H12" s="115"/>
      <c r="I12" s="117"/>
    </row>
    <row r="13" spans="1:9" s="1" customFormat="1" ht="67.5" customHeight="1" x14ac:dyDescent="0.25">
      <c r="A13" s="125"/>
      <c r="B13" s="122"/>
      <c r="C13" s="122"/>
      <c r="D13" s="120"/>
      <c r="E13" s="122"/>
      <c r="F13" s="110"/>
      <c r="G13" s="113"/>
      <c r="H13" s="115"/>
      <c r="I13" s="117"/>
    </row>
    <row r="14" spans="1:9" x14ac:dyDescent="0.35">
      <c r="A14" s="76"/>
      <c r="B14" s="27" t="s">
        <v>23</v>
      </c>
      <c r="C14" s="30" t="s">
        <v>60</v>
      </c>
      <c r="D14" s="29"/>
      <c r="E14" s="53">
        <v>25000</v>
      </c>
      <c r="F14" s="58"/>
      <c r="G14" s="52"/>
      <c r="H14" s="52"/>
      <c r="I14" s="77"/>
    </row>
    <row r="15" spans="1:9" x14ac:dyDescent="0.35">
      <c r="A15" s="76"/>
      <c r="B15" s="27" t="s">
        <v>24</v>
      </c>
      <c r="C15" s="30" t="s">
        <v>94</v>
      </c>
      <c r="D15" s="29"/>
      <c r="E15" s="53">
        <v>12500</v>
      </c>
      <c r="F15" s="58"/>
      <c r="G15" s="52"/>
      <c r="H15" s="52"/>
      <c r="I15" s="77"/>
    </row>
    <row r="16" spans="1:9" x14ac:dyDescent="0.35">
      <c r="A16" s="76"/>
      <c r="B16" s="27" t="s">
        <v>22</v>
      </c>
      <c r="C16" s="30" t="s">
        <v>61</v>
      </c>
      <c r="D16" s="29">
        <v>598.5</v>
      </c>
      <c r="E16" s="53">
        <f>D16*E14</f>
        <v>14962500</v>
      </c>
      <c r="F16" s="58"/>
      <c r="G16" s="52"/>
      <c r="H16" s="52"/>
      <c r="I16" s="77"/>
    </row>
    <row r="17" spans="1:9" s="5" customFormat="1" x14ac:dyDescent="0.35">
      <c r="A17" s="78"/>
      <c r="B17" s="28" t="s">
        <v>11</v>
      </c>
      <c r="C17" s="32" t="s">
        <v>62</v>
      </c>
      <c r="D17" s="28"/>
      <c r="E17" s="31"/>
      <c r="F17" s="49"/>
      <c r="G17" s="71"/>
      <c r="H17" s="71"/>
      <c r="I17" s="79"/>
    </row>
    <row r="18" spans="1:9" s="5" customFormat="1" x14ac:dyDescent="0.35">
      <c r="A18" s="78"/>
      <c r="B18" s="28" t="s">
        <v>99</v>
      </c>
      <c r="C18" s="32" t="s">
        <v>63</v>
      </c>
      <c r="D18" s="28"/>
      <c r="E18" s="57">
        <f>D8</f>
        <v>1740234</v>
      </c>
      <c r="F18" s="53">
        <v>1740234</v>
      </c>
      <c r="G18" s="71"/>
      <c r="H18" s="71"/>
      <c r="I18" s="79"/>
    </row>
    <row r="19" spans="1:9" s="5" customFormat="1" x14ac:dyDescent="0.35">
      <c r="A19" s="78"/>
      <c r="B19" s="37" t="s">
        <v>136</v>
      </c>
      <c r="C19" s="32"/>
      <c r="D19" s="28"/>
      <c r="E19" s="57">
        <f>E20+E23</f>
        <v>21026962</v>
      </c>
      <c r="F19" s="53">
        <f>F20+F21+F22+F23</f>
        <v>15052703</v>
      </c>
      <c r="G19" s="71"/>
      <c r="H19" s="71"/>
      <c r="I19" s="79"/>
    </row>
    <row r="20" spans="1:9" x14ac:dyDescent="0.35">
      <c r="A20" s="76"/>
      <c r="B20" s="17" t="s">
        <v>115</v>
      </c>
      <c r="C20" s="33" t="s">
        <v>117</v>
      </c>
      <c r="D20" s="44">
        <v>598.5</v>
      </c>
      <c r="E20" s="49">
        <f>D20*E14</f>
        <v>14962500</v>
      </c>
      <c r="F20" s="67">
        <v>13306547</v>
      </c>
      <c r="G20" s="52"/>
      <c r="H20" s="52"/>
      <c r="I20" s="77"/>
    </row>
    <row r="21" spans="1:9" x14ac:dyDescent="0.35">
      <c r="A21" s="76"/>
      <c r="B21" s="34" t="s">
        <v>116</v>
      </c>
      <c r="C21" s="35" t="s">
        <v>118</v>
      </c>
      <c r="D21" s="17"/>
      <c r="E21" s="49">
        <v>-157490</v>
      </c>
      <c r="F21" s="58">
        <v>-157490</v>
      </c>
      <c r="G21" s="52"/>
      <c r="H21" s="52"/>
      <c r="I21" s="77"/>
    </row>
    <row r="22" spans="1:9" x14ac:dyDescent="0.35">
      <c r="A22" s="76"/>
      <c r="B22" s="34" t="s">
        <v>58</v>
      </c>
      <c r="C22" s="35" t="s">
        <v>95</v>
      </c>
      <c r="D22" s="17"/>
      <c r="E22" s="49">
        <v>-206894</v>
      </c>
      <c r="F22" s="58">
        <v>-206894</v>
      </c>
      <c r="G22" s="52"/>
      <c r="H22" s="52"/>
      <c r="I22" s="77"/>
    </row>
    <row r="23" spans="1:9" x14ac:dyDescent="0.35">
      <c r="A23" s="76"/>
      <c r="B23" s="17" t="s">
        <v>9</v>
      </c>
      <c r="C23" s="33" t="s">
        <v>64</v>
      </c>
      <c r="D23" s="17"/>
      <c r="E23" s="49">
        <v>6064462</v>
      </c>
      <c r="F23" s="68">
        <v>2110540</v>
      </c>
      <c r="G23" s="52"/>
      <c r="H23" s="52"/>
      <c r="I23" s="77"/>
    </row>
    <row r="24" spans="1:9" x14ac:dyDescent="0.35">
      <c r="A24" s="76"/>
      <c r="B24" s="17" t="s">
        <v>124</v>
      </c>
      <c r="C24" s="33"/>
      <c r="D24" s="17"/>
      <c r="E24" s="49"/>
      <c r="F24" s="67">
        <v>307568</v>
      </c>
      <c r="G24" s="52"/>
      <c r="H24" s="52"/>
      <c r="I24" s="77"/>
    </row>
    <row r="25" spans="1:9" x14ac:dyDescent="0.35">
      <c r="A25" s="76"/>
      <c r="B25" s="17" t="s">
        <v>53</v>
      </c>
      <c r="C25" s="33" t="s">
        <v>65</v>
      </c>
      <c r="D25" s="17"/>
      <c r="E25" s="49">
        <f>E26+E27+E28+E29</f>
        <v>3943704</v>
      </c>
      <c r="F25" s="69">
        <f>F26+F27+F28+F29+F30</f>
        <v>10815458</v>
      </c>
      <c r="G25" s="52"/>
      <c r="H25" s="52"/>
      <c r="I25" s="77"/>
    </row>
    <row r="26" spans="1:9" x14ac:dyDescent="0.35">
      <c r="A26" s="76"/>
      <c r="B26" s="17" t="s">
        <v>54</v>
      </c>
      <c r="C26" s="33" t="s">
        <v>66</v>
      </c>
      <c r="D26" s="17"/>
      <c r="E26" s="49">
        <v>1260000</v>
      </c>
      <c r="F26" s="58">
        <v>1236300</v>
      </c>
      <c r="G26" s="52"/>
      <c r="H26" s="52"/>
      <c r="I26" s="80"/>
    </row>
    <row r="27" spans="1:9" x14ac:dyDescent="0.35">
      <c r="A27" s="76"/>
      <c r="B27" s="17" t="s">
        <v>55</v>
      </c>
      <c r="C27" s="33" t="s">
        <v>67</v>
      </c>
      <c r="D27" s="17"/>
      <c r="E27" s="49">
        <v>1822800</v>
      </c>
      <c r="F27" s="58">
        <v>1822800</v>
      </c>
      <c r="G27" s="52"/>
      <c r="H27" s="52"/>
      <c r="I27" s="77"/>
    </row>
    <row r="28" spans="1:9" x14ac:dyDescent="0.35">
      <c r="A28" s="76"/>
      <c r="B28" s="17" t="s">
        <v>56</v>
      </c>
      <c r="C28" s="33" t="s">
        <v>68</v>
      </c>
      <c r="D28" s="17"/>
      <c r="E28" s="49">
        <v>518400</v>
      </c>
      <c r="F28" s="58">
        <v>604800</v>
      </c>
      <c r="G28" s="52"/>
      <c r="H28" s="52"/>
      <c r="I28" s="77"/>
    </row>
    <row r="29" spans="1:9" x14ac:dyDescent="0.35">
      <c r="A29" s="76"/>
      <c r="B29" s="17" t="s">
        <v>57</v>
      </c>
      <c r="C29" s="33" t="s">
        <v>69</v>
      </c>
      <c r="D29" s="17"/>
      <c r="E29" s="49">
        <v>342504</v>
      </c>
      <c r="F29" s="58">
        <v>333484</v>
      </c>
      <c r="G29" s="52"/>
      <c r="H29" s="52"/>
      <c r="I29" s="77"/>
    </row>
    <row r="30" spans="1:9" x14ac:dyDescent="0.35">
      <c r="A30" s="76"/>
      <c r="B30" s="17" t="s">
        <v>125</v>
      </c>
      <c r="C30" s="33"/>
      <c r="D30" s="17"/>
      <c r="E30" s="49"/>
      <c r="F30" s="68">
        <f>C55</f>
        <v>6818074</v>
      </c>
      <c r="G30" s="52"/>
      <c r="H30" s="52"/>
      <c r="I30" s="77"/>
    </row>
    <row r="31" spans="1:9" s="3" customFormat="1" x14ac:dyDescent="0.35">
      <c r="A31" s="81"/>
      <c r="B31" s="17" t="s">
        <v>13</v>
      </c>
      <c r="C31" s="33" t="s">
        <v>70</v>
      </c>
      <c r="D31" s="17"/>
      <c r="E31" s="57">
        <f>SUM(E20:E29)</f>
        <v>28549986</v>
      </c>
      <c r="F31" s="59">
        <f>F19+F24+F25</f>
        <v>26175729</v>
      </c>
      <c r="G31" s="29"/>
      <c r="H31" s="67"/>
      <c r="I31" s="82"/>
    </row>
    <row r="32" spans="1:9" s="3" customFormat="1" x14ac:dyDescent="0.35">
      <c r="A32" s="81"/>
      <c r="B32" s="34" t="s">
        <v>121</v>
      </c>
      <c r="C32" s="33" t="s">
        <v>71</v>
      </c>
      <c r="D32" s="17"/>
      <c r="E32" s="57">
        <f>E18+E31</f>
        <v>30290220</v>
      </c>
      <c r="F32" s="59">
        <f>F18+F31</f>
        <v>27915963</v>
      </c>
      <c r="G32" s="29"/>
      <c r="H32" s="29"/>
      <c r="I32" s="82"/>
    </row>
    <row r="33" spans="1:9" s="4" customFormat="1" x14ac:dyDescent="0.35">
      <c r="A33" s="83"/>
      <c r="B33" s="28" t="s">
        <v>10</v>
      </c>
      <c r="C33" s="32" t="s">
        <v>72</v>
      </c>
      <c r="D33" s="28"/>
      <c r="E33" s="57"/>
      <c r="F33" s="57"/>
      <c r="G33" s="73"/>
      <c r="H33" s="73"/>
      <c r="I33" s="84"/>
    </row>
    <row r="34" spans="1:9" s="1" customFormat="1" x14ac:dyDescent="0.35">
      <c r="A34" s="81" t="s">
        <v>14</v>
      </c>
      <c r="B34" s="17" t="s">
        <v>0</v>
      </c>
      <c r="C34" s="33" t="s">
        <v>73</v>
      </c>
      <c r="D34" s="36"/>
      <c r="E34" s="57"/>
      <c r="F34" s="59">
        <v>4182849</v>
      </c>
      <c r="G34" s="75">
        <f>F34/598.5</f>
        <v>6988.8872180451126</v>
      </c>
      <c r="H34" s="75">
        <f>G34*0.55</f>
        <v>3843.8879699248123</v>
      </c>
      <c r="I34" s="85">
        <f>G34-H34</f>
        <v>3144.9992481203003</v>
      </c>
    </row>
    <row r="35" spans="1:9" s="1" customFormat="1" x14ac:dyDescent="0.35">
      <c r="A35" s="81" t="s">
        <v>17</v>
      </c>
      <c r="B35" s="17" t="s">
        <v>1</v>
      </c>
      <c r="C35" s="33" t="s">
        <v>74</v>
      </c>
      <c r="D35" s="36"/>
      <c r="E35" s="57"/>
      <c r="F35" s="59">
        <v>8995842</v>
      </c>
      <c r="G35" s="75">
        <f t="shared" ref="G35:G41" si="0">F35/598.5</f>
        <v>15030.646616541353</v>
      </c>
      <c r="H35" s="75">
        <f t="shared" ref="H35:H39" si="1">G35*0.55</f>
        <v>8266.8556390977446</v>
      </c>
      <c r="I35" s="85">
        <f t="shared" ref="I35:I41" si="2">G35-H35</f>
        <v>6763.7909774436084</v>
      </c>
    </row>
    <row r="36" spans="1:9" s="1" customFormat="1" x14ac:dyDescent="0.35">
      <c r="A36" s="81" t="s">
        <v>15</v>
      </c>
      <c r="B36" s="17" t="s">
        <v>2</v>
      </c>
      <c r="C36" s="33" t="s">
        <v>75</v>
      </c>
      <c r="D36" s="36"/>
      <c r="E36" s="57"/>
      <c r="F36" s="59">
        <v>2512614</v>
      </c>
      <c r="G36" s="75">
        <f t="shared" si="0"/>
        <v>4198.1854636591479</v>
      </c>
      <c r="H36" s="75">
        <f t="shared" si="1"/>
        <v>2309.0020050125318</v>
      </c>
      <c r="I36" s="85">
        <f t="shared" si="2"/>
        <v>1889.1834586466161</v>
      </c>
    </row>
    <row r="37" spans="1:9" s="1" customFormat="1" x14ac:dyDescent="0.35">
      <c r="A37" s="81" t="s">
        <v>19</v>
      </c>
      <c r="B37" s="17" t="s">
        <v>7</v>
      </c>
      <c r="C37" s="33" t="s">
        <v>76</v>
      </c>
      <c r="D37" s="36"/>
      <c r="E37" s="57"/>
      <c r="F37" s="59">
        <v>2838934</v>
      </c>
      <c r="G37" s="75">
        <f t="shared" si="0"/>
        <v>4743.4152046783629</v>
      </c>
      <c r="H37" s="75">
        <f t="shared" si="1"/>
        <v>2608.8783625730998</v>
      </c>
      <c r="I37" s="85">
        <v>2134</v>
      </c>
    </row>
    <row r="38" spans="1:9" x14ac:dyDescent="0.35">
      <c r="A38" s="86" t="s">
        <v>16</v>
      </c>
      <c r="B38" s="17" t="s">
        <v>3</v>
      </c>
      <c r="C38" s="33" t="s">
        <v>77</v>
      </c>
      <c r="D38" s="36"/>
      <c r="E38" s="57"/>
      <c r="F38" s="67">
        <v>7955446</v>
      </c>
      <c r="G38" s="75">
        <f t="shared" si="0"/>
        <v>13292.307435254803</v>
      </c>
      <c r="H38" s="75">
        <f t="shared" si="1"/>
        <v>7310.7690893901417</v>
      </c>
      <c r="I38" s="85">
        <v>5981</v>
      </c>
    </row>
    <row r="39" spans="1:9" x14ac:dyDescent="0.35">
      <c r="A39" s="86" t="s">
        <v>20</v>
      </c>
      <c r="B39" s="17" t="s">
        <v>4</v>
      </c>
      <c r="C39" s="33" t="s">
        <v>78</v>
      </c>
      <c r="D39" s="36"/>
      <c r="E39" s="57"/>
      <c r="F39" s="67">
        <v>285561</v>
      </c>
      <c r="G39" s="75">
        <f t="shared" si="0"/>
        <v>477.1278195488722</v>
      </c>
      <c r="H39" s="75">
        <f t="shared" si="1"/>
        <v>262.42030075187972</v>
      </c>
      <c r="I39" s="85">
        <f t="shared" si="2"/>
        <v>214.70751879699247</v>
      </c>
    </row>
    <row r="40" spans="1:9" s="2" customFormat="1" x14ac:dyDescent="0.35">
      <c r="A40" s="81" t="s">
        <v>21</v>
      </c>
      <c r="B40" s="17" t="s">
        <v>5</v>
      </c>
      <c r="C40" s="33" t="s">
        <v>79</v>
      </c>
      <c r="D40" s="36"/>
      <c r="E40" s="57"/>
      <c r="F40" s="67">
        <v>277932</v>
      </c>
      <c r="G40" s="75">
        <f t="shared" si="0"/>
        <v>464.38095238095241</v>
      </c>
      <c r="H40" s="75">
        <v>254</v>
      </c>
      <c r="I40" s="85">
        <f t="shared" si="2"/>
        <v>210.38095238095241</v>
      </c>
    </row>
    <row r="41" spans="1:9" s="1" customFormat="1" x14ac:dyDescent="0.35">
      <c r="A41" s="81" t="s">
        <v>81</v>
      </c>
      <c r="B41" s="17" t="s">
        <v>6</v>
      </c>
      <c r="C41" s="33" t="s">
        <v>82</v>
      </c>
      <c r="D41" s="36"/>
      <c r="E41" s="57"/>
      <c r="F41" s="67">
        <v>157606</v>
      </c>
      <c r="G41" s="75">
        <f t="shared" si="0"/>
        <v>263.33500417710945</v>
      </c>
      <c r="H41" s="75">
        <v>144</v>
      </c>
      <c r="I41" s="85">
        <f t="shared" si="2"/>
        <v>119.33500417710945</v>
      </c>
    </row>
    <row r="42" spans="1:9" s="1" customFormat="1" x14ac:dyDescent="0.35">
      <c r="A42" s="81"/>
      <c r="B42" s="17"/>
      <c r="C42" s="33"/>
      <c r="D42" s="36"/>
      <c r="E42" s="49"/>
      <c r="F42" s="59"/>
      <c r="G42" s="75">
        <v>0</v>
      </c>
      <c r="H42" s="63"/>
      <c r="I42" s="85">
        <v>0</v>
      </c>
    </row>
    <row r="43" spans="1:9" s="1" customFormat="1" ht="21.75" thickBot="1" x14ac:dyDescent="0.4">
      <c r="A43" s="87" t="s">
        <v>119</v>
      </c>
      <c r="B43" s="88" t="s">
        <v>12</v>
      </c>
      <c r="C43" s="89"/>
      <c r="D43" s="90"/>
      <c r="E43" s="91"/>
      <c r="F43" s="92">
        <f>SUM(F34:F42)</f>
        <v>27206784</v>
      </c>
      <c r="G43" s="93">
        <f>SUM(G34:G42)</f>
        <v>45458.285714285717</v>
      </c>
      <c r="H43" s="93">
        <f>SUM(H34:H42)</f>
        <v>24999.813366750212</v>
      </c>
      <c r="I43" s="94">
        <v>20458</v>
      </c>
    </row>
    <row r="44" spans="1:9" s="1" customFormat="1" x14ac:dyDescent="0.35">
      <c r="A44" s="9"/>
      <c r="B44" s="13"/>
      <c r="C44" s="13"/>
      <c r="D44" s="13"/>
      <c r="E44" s="14"/>
      <c r="F44" s="60"/>
    </row>
    <row r="45" spans="1:9" x14ac:dyDescent="0.35">
      <c r="A45" s="6"/>
      <c r="B45" s="6" t="s">
        <v>126</v>
      </c>
      <c r="C45" s="6"/>
      <c r="D45" s="26"/>
    </row>
    <row r="46" spans="1:9" x14ac:dyDescent="0.35">
      <c r="C46" s="50"/>
      <c r="E46" s="51"/>
    </row>
    <row r="47" spans="1:9" x14ac:dyDescent="0.35">
      <c r="B47" s="52" t="s">
        <v>127</v>
      </c>
      <c r="C47" s="61">
        <v>111226</v>
      </c>
    </row>
    <row r="48" spans="1:9" ht="31.5" x14ac:dyDescent="0.35">
      <c r="B48" s="62" t="s">
        <v>130</v>
      </c>
      <c r="C48" s="61">
        <v>165828</v>
      </c>
    </row>
    <row r="49" spans="2:6" x14ac:dyDescent="0.35">
      <c r="B49" s="52" t="s">
        <v>128</v>
      </c>
      <c r="C49" s="61">
        <v>3545</v>
      </c>
    </row>
    <row r="50" spans="2:6" x14ac:dyDescent="0.35">
      <c r="B50" s="52" t="s">
        <v>129</v>
      </c>
      <c r="C50" s="61">
        <v>19192</v>
      </c>
    </row>
    <row r="51" spans="2:6" x14ac:dyDescent="0.35">
      <c r="B51" s="52" t="s">
        <v>131</v>
      </c>
      <c r="C51" s="61">
        <v>115600</v>
      </c>
    </row>
    <row r="52" spans="2:6" x14ac:dyDescent="0.35">
      <c r="B52" s="52" t="s">
        <v>132</v>
      </c>
      <c r="C52" s="61">
        <v>4563000</v>
      </c>
    </row>
    <row r="53" spans="2:6" x14ac:dyDescent="0.35">
      <c r="B53" s="52" t="s">
        <v>133</v>
      </c>
      <c r="C53" s="61">
        <v>551694</v>
      </c>
    </row>
    <row r="54" spans="2:6" x14ac:dyDescent="0.35">
      <c r="B54" s="52" t="s">
        <v>134</v>
      </c>
      <c r="C54" s="61">
        <v>1287989</v>
      </c>
    </row>
    <row r="55" spans="2:6" s="2" customFormat="1" x14ac:dyDescent="0.35">
      <c r="B55" s="64" t="s">
        <v>135</v>
      </c>
      <c r="C55" s="67">
        <f>SUM(C47:C54)</f>
        <v>6818074</v>
      </c>
      <c r="E55" s="65"/>
      <c r="F55" s="66"/>
    </row>
    <row r="56" spans="2:6" x14ac:dyDescent="0.35">
      <c r="C56" s="50"/>
    </row>
    <row r="57" spans="2:6" x14ac:dyDescent="0.35">
      <c r="B57" s="70" t="s">
        <v>146</v>
      </c>
      <c r="C57" s="50"/>
    </row>
    <row r="58" spans="2:6" ht="15" x14ac:dyDescent="0.25">
      <c r="B58" s="52"/>
      <c r="C58" s="52" t="s">
        <v>138</v>
      </c>
      <c r="D58" s="52" t="s">
        <v>139</v>
      </c>
      <c r="E58" s="71" t="s">
        <v>140</v>
      </c>
      <c r="F58" s="72" t="s">
        <v>141</v>
      </c>
    </row>
    <row r="59" spans="2:6" x14ac:dyDescent="0.35">
      <c r="B59" s="52" t="s">
        <v>142</v>
      </c>
      <c r="C59" s="52">
        <v>1740234</v>
      </c>
      <c r="D59" s="52">
        <v>26175729</v>
      </c>
      <c r="E59" s="71">
        <v>27206783</v>
      </c>
      <c r="F59" s="58">
        <f>C59+D59-E59</f>
        <v>709180</v>
      </c>
    </row>
    <row r="60" spans="2:6" x14ac:dyDescent="0.35">
      <c r="B60" s="52" t="s">
        <v>137</v>
      </c>
      <c r="C60" s="52">
        <v>689829</v>
      </c>
      <c r="D60" s="52">
        <v>6204208</v>
      </c>
      <c r="E60" s="71">
        <v>6156665</v>
      </c>
      <c r="F60" s="58">
        <f>C60+D60-E60</f>
        <v>737372</v>
      </c>
    </row>
    <row r="61" spans="2:6" x14ac:dyDescent="0.35">
      <c r="B61" s="52" t="s">
        <v>143</v>
      </c>
      <c r="C61" s="52">
        <f>SUM(C59:C60)</f>
        <v>2430063</v>
      </c>
      <c r="D61" s="52"/>
      <c r="E61" s="71"/>
      <c r="F61" s="67">
        <f>SUM(F59:F60)</f>
        <v>1446552</v>
      </c>
    </row>
    <row r="63" spans="2:6" x14ac:dyDescent="0.35">
      <c r="B63" s="70" t="s">
        <v>147</v>
      </c>
    </row>
    <row r="64" spans="2:6" x14ac:dyDescent="0.35">
      <c r="B64" s="52" t="s">
        <v>144</v>
      </c>
      <c r="C64" s="52"/>
      <c r="D64" s="52"/>
      <c r="E64" s="71"/>
      <c r="F64" s="58">
        <v>1310694</v>
      </c>
    </row>
    <row r="65" spans="2:6" x14ac:dyDescent="0.35">
      <c r="B65" s="52" t="s">
        <v>148</v>
      </c>
      <c r="C65" s="52"/>
      <c r="D65" s="52"/>
      <c r="E65" s="71"/>
      <c r="F65" s="58">
        <v>118948</v>
      </c>
    </row>
    <row r="66" spans="2:6" x14ac:dyDescent="0.35">
      <c r="B66" s="52" t="s">
        <v>145</v>
      </c>
      <c r="C66" s="52"/>
      <c r="D66" s="52"/>
      <c r="E66" s="71"/>
      <c r="F66" s="58">
        <v>16910</v>
      </c>
    </row>
    <row r="67" spans="2:6" x14ac:dyDescent="0.35">
      <c r="B67" s="52" t="s">
        <v>143</v>
      </c>
      <c r="C67" s="52"/>
      <c r="D67" s="52"/>
      <c r="E67" s="71"/>
      <c r="F67" s="67">
        <f>SUM(F64:F66)</f>
        <v>1446552</v>
      </c>
    </row>
    <row r="69" spans="2:6" x14ac:dyDescent="0.35">
      <c r="B69" t="s">
        <v>151</v>
      </c>
      <c r="C69" s="50">
        <f>F19</f>
        <v>15052703</v>
      </c>
    </row>
    <row r="70" spans="2:6" x14ac:dyDescent="0.35">
      <c r="B70" t="s">
        <v>152</v>
      </c>
      <c r="C70" s="50">
        <f>F43</f>
        <v>27206784</v>
      </c>
    </row>
    <row r="71" spans="2:6" x14ac:dyDescent="0.35">
      <c r="B71" t="s">
        <v>153</v>
      </c>
      <c r="C71" s="74">
        <f>C69/C70</f>
        <v>0.55327020643086666</v>
      </c>
    </row>
  </sheetData>
  <mergeCells count="10">
    <mergeCell ref="F11:F13"/>
    <mergeCell ref="G11:G13"/>
    <mergeCell ref="H11:H13"/>
    <mergeCell ref="I11:I13"/>
    <mergeCell ref="A2:E2"/>
    <mergeCell ref="D11:D13"/>
    <mergeCell ref="C11:C13"/>
    <mergeCell ref="E11:E13"/>
    <mergeCell ref="B11:B13"/>
    <mergeCell ref="A11:A13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tabSelected="1" topLeftCell="B1" workbookViewId="0">
      <pane xSplit="28305" topLeftCell="R1"/>
      <selection activeCell="B11" sqref="B11"/>
      <selection pane="topRight" activeCell="R49" sqref="R49"/>
    </sheetView>
  </sheetViews>
  <sheetFormatPr defaultRowHeight="18.75" x14ac:dyDescent="0.3"/>
  <cols>
    <col min="1" max="1" width="12.42578125" customWidth="1"/>
    <col min="2" max="2" width="103.85546875" bestFit="1" customWidth="1"/>
    <col min="3" max="3" width="19.42578125" bestFit="1" customWidth="1"/>
    <col min="4" max="4" width="20.5703125" style="95" customWidth="1"/>
    <col min="5" max="6" width="10" style="45" bestFit="1" customWidth="1"/>
  </cols>
  <sheetData>
    <row r="1" spans="1:4" ht="83.25" customHeight="1" thickBot="1" x14ac:dyDescent="0.4">
      <c r="A1" s="6"/>
      <c r="B1" s="15" t="s">
        <v>216</v>
      </c>
      <c r="C1" s="7"/>
    </row>
    <row r="2" spans="1:4" ht="21.75" customHeight="1" x14ac:dyDescent="0.25">
      <c r="A2" s="127"/>
      <c r="B2" s="129" t="s">
        <v>25</v>
      </c>
      <c r="C2" s="131" t="s">
        <v>179</v>
      </c>
      <c r="D2" s="126" t="s">
        <v>180</v>
      </c>
    </row>
    <row r="3" spans="1:4" ht="53.25" customHeight="1" thickBot="1" x14ac:dyDescent="0.3">
      <c r="A3" s="128"/>
      <c r="B3" s="130"/>
      <c r="C3" s="132"/>
      <c r="D3" s="126"/>
    </row>
    <row r="4" spans="1:4" ht="21" x14ac:dyDescent="0.35">
      <c r="A4" s="16" t="s">
        <v>14</v>
      </c>
      <c r="B4" s="18" t="s">
        <v>0</v>
      </c>
      <c r="C4" s="38"/>
      <c r="D4" s="96"/>
    </row>
    <row r="5" spans="1:4" ht="21" x14ac:dyDescent="0.35">
      <c r="A5" s="11"/>
      <c r="B5" s="19" t="s">
        <v>26</v>
      </c>
      <c r="C5" s="39">
        <v>11349</v>
      </c>
      <c r="D5" s="96">
        <v>13958</v>
      </c>
    </row>
    <row r="6" spans="1:4" ht="21" x14ac:dyDescent="0.35">
      <c r="A6" s="11"/>
      <c r="B6" s="19" t="s">
        <v>33</v>
      </c>
      <c r="C6" s="39"/>
      <c r="D6" s="96">
        <v>22611</v>
      </c>
    </row>
    <row r="7" spans="1:4" ht="21" x14ac:dyDescent="0.35">
      <c r="A7" s="11"/>
      <c r="B7" s="19" t="s">
        <v>102</v>
      </c>
      <c r="C7" s="39">
        <v>119987</v>
      </c>
      <c r="D7" s="96">
        <v>77101</v>
      </c>
    </row>
    <row r="8" spans="1:4" ht="21" x14ac:dyDescent="0.35">
      <c r="A8" s="11"/>
      <c r="B8" s="19" t="s">
        <v>192</v>
      </c>
      <c r="C8" s="39"/>
      <c r="D8" s="96">
        <v>98000</v>
      </c>
    </row>
    <row r="9" spans="1:4" ht="21" x14ac:dyDescent="0.35">
      <c r="A9" s="11"/>
      <c r="B9" s="19" t="s">
        <v>103</v>
      </c>
      <c r="C9" s="39">
        <v>9404</v>
      </c>
      <c r="D9" s="96">
        <v>4356</v>
      </c>
    </row>
    <row r="10" spans="1:4" ht="21" x14ac:dyDescent="0.35">
      <c r="A10" s="11"/>
      <c r="B10" s="19" t="s">
        <v>193</v>
      </c>
      <c r="C10" s="39">
        <v>380967</v>
      </c>
      <c r="D10" s="96">
        <v>193953</v>
      </c>
    </row>
    <row r="11" spans="1:4" ht="48.75" x14ac:dyDescent="0.35">
      <c r="A11" s="11"/>
      <c r="B11" s="100" t="s">
        <v>217</v>
      </c>
      <c r="C11" s="39"/>
      <c r="D11" s="96">
        <v>208000</v>
      </c>
    </row>
    <row r="12" spans="1:4" ht="21" x14ac:dyDescent="0.35">
      <c r="A12" s="11"/>
      <c r="B12" s="108" t="s">
        <v>210</v>
      </c>
      <c r="C12" s="39">
        <v>14640</v>
      </c>
      <c r="D12" s="96"/>
    </row>
    <row r="13" spans="1:4" ht="21" x14ac:dyDescent="0.35">
      <c r="A13" s="11"/>
      <c r="B13" s="19" t="s">
        <v>194</v>
      </c>
      <c r="C13" s="39"/>
      <c r="D13" s="96">
        <v>2271335</v>
      </c>
    </row>
    <row r="14" spans="1:4" ht="21" x14ac:dyDescent="0.35">
      <c r="A14" s="11"/>
      <c r="B14" s="19" t="s">
        <v>108</v>
      </c>
      <c r="C14" s="39"/>
      <c r="D14" s="96">
        <v>125000</v>
      </c>
    </row>
    <row r="15" spans="1:4" ht="21" x14ac:dyDescent="0.35">
      <c r="A15" s="11"/>
      <c r="B15" s="19" t="s">
        <v>195</v>
      </c>
      <c r="C15" s="39"/>
      <c r="D15" s="96">
        <v>66000</v>
      </c>
    </row>
    <row r="16" spans="1:4" ht="21" x14ac:dyDescent="0.35">
      <c r="A16" s="11"/>
      <c r="B16" s="19" t="s">
        <v>27</v>
      </c>
      <c r="C16" s="39">
        <v>61983</v>
      </c>
      <c r="D16" s="96">
        <v>121574</v>
      </c>
    </row>
    <row r="17" spans="1:8" ht="21" x14ac:dyDescent="0.35">
      <c r="A17" s="11"/>
      <c r="B17" s="19" t="s">
        <v>196</v>
      </c>
      <c r="C17" s="39"/>
      <c r="D17" s="96">
        <v>33140</v>
      </c>
    </row>
    <row r="18" spans="1:8" ht="21" x14ac:dyDescent="0.35">
      <c r="A18" s="11"/>
      <c r="B18" s="19" t="s">
        <v>211</v>
      </c>
      <c r="C18" s="39">
        <v>65100</v>
      </c>
      <c r="D18" s="96"/>
    </row>
    <row r="19" spans="1:8" ht="21" x14ac:dyDescent="0.35">
      <c r="A19" s="11"/>
      <c r="B19" s="19" t="s">
        <v>197</v>
      </c>
      <c r="C19" s="39"/>
      <c r="D19" s="96">
        <v>23858</v>
      </c>
    </row>
    <row r="20" spans="1:8" ht="21" x14ac:dyDescent="0.35">
      <c r="A20" s="11"/>
      <c r="B20" s="19" t="s">
        <v>199</v>
      </c>
      <c r="C20" s="39">
        <v>562638</v>
      </c>
      <c r="D20" s="96">
        <v>58748</v>
      </c>
      <c r="F20" s="46"/>
    </row>
    <row r="21" spans="1:8" ht="21" x14ac:dyDescent="0.35">
      <c r="A21" s="11"/>
      <c r="B21" s="19" t="s">
        <v>198</v>
      </c>
      <c r="C21" s="39">
        <v>85705</v>
      </c>
      <c r="D21" s="96">
        <v>69054</v>
      </c>
    </row>
    <row r="22" spans="1:8" ht="21" x14ac:dyDescent="0.35">
      <c r="A22" s="11"/>
      <c r="B22" s="19" t="s">
        <v>104</v>
      </c>
      <c r="C22" s="39">
        <v>295200</v>
      </c>
      <c r="D22" s="96">
        <v>295200</v>
      </c>
    </row>
    <row r="23" spans="1:8" ht="21" x14ac:dyDescent="0.35">
      <c r="A23" s="11"/>
      <c r="B23" s="19" t="s">
        <v>105</v>
      </c>
      <c r="C23" s="39">
        <v>408270</v>
      </c>
      <c r="D23" s="96">
        <v>416412</v>
      </c>
    </row>
    <row r="24" spans="1:8" ht="21" x14ac:dyDescent="0.35">
      <c r="A24" s="11"/>
      <c r="B24" s="19" t="s">
        <v>106</v>
      </c>
      <c r="C24" s="39">
        <v>92243</v>
      </c>
      <c r="D24" s="96">
        <v>84549</v>
      </c>
    </row>
    <row r="25" spans="1:8" ht="21" x14ac:dyDescent="0.35">
      <c r="A25" s="12"/>
      <c r="B25" s="20" t="s">
        <v>28</v>
      </c>
      <c r="C25" s="40">
        <f>SUM(C5:C24)</f>
        <v>2107486</v>
      </c>
      <c r="D25" s="97">
        <f>SUM(D5:D24)</f>
        <v>4182849</v>
      </c>
    </row>
    <row r="26" spans="1:8" ht="21" x14ac:dyDescent="0.35">
      <c r="A26" s="12" t="s">
        <v>17</v>
      </c>
      <c r="B26" s="21" t="s">
        <v>1</v>
      </c>
      <c r="C26" s="39"/>
      <c r="D26" s="96"/>
    </row>
    <row r="27" spans="1:8" ht="21" x14ac:dyDescent="0.35">
      <c r="A27" s="11"/>
      <c r="B27" s="22" t="s">
        <v>49</v>
      </c>
      <c r="C27" s="39">
        <v>5000</v>
      </c>
      <c r="D27" s="96">
        <v>4876</v>
      </c>
    </row>
    <row r="28" spans="1:8" ht="21" x14ac:dyDescent="0.35">
      <c r="A28" s="11"/>
      <c r="B28" s="19" t="s">
        <v>97</v>
      </c>
      <c r="C28" s="39">
        <v>10000</v>
      </c>
      <c r="D28" s="96">
        <v>62000</v>
      </c>
    </row>
    <row r="29" spans="1:8" ht="21" x14ac:dyDescent="0.35">
      <c r="A29" s="11"/>
      <c r="B29" s="19" t="s">
        <v>200</v>
      </c>
      <c r="C29" s="39">
        <v>0</v>
      </c>
      <c r="D29" s="96">
        <v>10000</v>
      </c>
    </row>
    <row r="30" spans="1:8" ht="21" x14ac:dyDescent="0.35">
      <c r="A30" s="11"/>
      <c r="B30" s="19" t="s">
        <v>51</v>
      </c>
      <c r="C30" s="39">
        <v>28266</v>
      </c>
      <c r="D30" s="96">
        <v>12333</v>
      </c>
      <c r="H30" s="47"/>
    </row>
    <row r="31" spans="1:8" ht="21" x14ac:dyDescent="0.35">
      <c r="A31" s="11"/>
      <c r="B31" s="19" t="s">
        <v>48</v>
      </c>
      <c r="C31" s="39">
        <v>2118289</v>
      </c>
      <c r="D31" s="96">
        <v>6927707</v>
      </c>
    </row>
    <row r="32" spans="1:8" ht="21" x14ac:dyDescent="0.35">
      <c r="A32" s="11"/>
      <c r="B32" s="19" t="s">
        <v>201</v>
      </c>
      <c r="C32" s="39">
        <v>0</v>
      </c>
      <c r="D32" s="96">
        <v>16000</v>
      </c>
    </row>
    <row r="33" spans="1:5" ht="21" x14ac:dyDescent="0.35">
      <c r="A33" s="11"/>
      <c r="B33" s="19" t="s">
        <v>202</v>
      </c>
      <c r="C33" s="39">
        <v>0</v>
      </c>
      <c r="D33" s="96">
        <v>30000</v>
      </c>
    </row>
    <row r="34" spans="1:5" ht="21" x14ac:dyDescent="0.35">
      <c r="A34" s="11"/>
      <c r="B34" s="19" t="s">
        <v>29</v>
      </c>
      <c r="C34" s="39">
        <v>3314</v>
      </c>
      <c r="D34" s="96">
        <v>30249</v>
      </c>
    </row>
    <row r="35" spans="1:5" ht="21" x14ac:dyDescent="0.35">
      <c r="A35" s="11"/>
      <c r="B35" s="19" t="s">
        <v>203</v>
      </c>
      <c r="C35" s="39">
        <v>0</v>
      </c>
      <c r="D35" s="96">
        <v>16200</v>
      </c>
    </row>
    <row r="36" spans="1:5" ht="21" x14ac:dyDescent="0.35">
      <c r="A36" s="11"/>
      <c r="B36" s="22" t="s">
        <v>52</v>
      </c>
      <c r="C36" s="39">
        <v>1154500</v>
      </c>
      <c r="D36" s="96">
        <v>1235004</v>
      </c>
    </row>
    <row r="37" spans="1:5" ht="21" x14ac:dyDescent="0.35">
      <c r="A37" s="11"/>
      <c r="B37" s="22" t="s">
        <v>50</v>
      </c>
      <c r="C37" s="39">
        <v>110100</v>
      </c>
      <c r="D37" s="96"/>
    </row>
    <row r="38" spans="1:5" ht="21" x14ac:dyDescent="0.35">
      <c r="A38" s="11"/>
      <c r="B38" s="19" t="s">
        <v>204</v>
      </c>
      <c r="C38" s="39">
        <v>28525</v>
      </c>
      <c r="D38" s="96">
        <v>336473</v>
      </c>
    </row>
    <row r="39" spans="1:5" ht="21" x14ac:dyDescent="0.35">
      <c r="A39" s="11"/>
      <c r="B39" s="19" t="s">
        <v>205</v>
      </c>
      <c r="C39" s="39">
        <v>775600</v>
      </c>
      <c r="D39" s="96">
        <v>315000</v>
      </c>
    </row>
    <row r="40" spans="1:5" ht="21" x14ac:dyDescent="0.35">
      <c r="A40" s="12"/>
      <c r="B40" s="20" t="s">
        <v>28</v>
      </c>
      <c r="C40" s="40">
        <f>SUM(C27:C39)</f>
        <v>4233594</v>
      </c>
      <c r="D40" s="97">
        <f>SUM(D27:D39)</f>
        <v>8995842</v>
      </c>
    </row>
    <row r="41" spans="1:5" ht="21" x14ac:dyDescent="0.35">
      <c r="A41" s="12" t="s">
        <v>15</v>
      </c>
      <c r="B41" s="21" t="s">
        <v>2</v>
      </c>
      <c r="C41" s="39"/>
      <c r="D41" s="96"/>
      <c r="E41" s="48"/>
    </row>
    <row r="42" spans="1:5" ht="21" x14ac:dyDescent="0.35">
      <c r="A42" s="11"/>
      <c r="B42" s="19" t="s">
        <v>90</v>
      </c>
      <c r="C42" s="39"/>
      <c r="D42" s="96">
        <v>9077</v>
      </c>
    </row>
    <row r="43" spans="1:5" ht="21" x14ac:dyDescent="0.35">
      <c r="A43" s="11"/>
      <c r="B43" s="19" t="s">
        <v>30</v>
      </c>
      <c r="C43" s="39"/>
      <c r="D43" s="96">
        <v>0</v>
      </c>
    </row>
    <row r="44" spans="1:5" ht="21" x14ac:dyDescent="0.35">
      <c r="A44" s="11"/>
      <c r="B44" s="19" t="s">
        <v>160</v>
      </c>
      <c r="C44" s="39">
        <v>34400</v>
      </c>
      <c r="D44" s="96">
        <v>59698</v>
      </c>
    </row>
    <row r="45" spans="1:5" ht="21" x14ac:dyDescent="0.35">
      <c r="A45" s="11"/>
      <c r="B45" s="19" t="s">
        <v>157</v>
      </c>
      <c r="C45" s="39">
        <v>0</v>
      </c>
      <c r="D45" s="96">
        <v>23424</v>
      </c>
    </row>
    <row r="46" spans="1:5" ht="21" x14ac:dyDescent="0.35">
      <c r="A46" s="11"/>
      <c r="B46" s="19" t="s">
        <v>156</v>
      </c>
      <c r="C46" s="39">
        <v>0</v>
      </c>
      <c r="D46" s="96">
        <v>99990</v>
      </c>
    </row>
    <row r="47" spans="1:5" ht="21" x14ac:dyDescent="0.35">
      <c r="A47" s="11"/>
      <c r="B47" s="19" t="s">
        <v>159</v>
      </c>
      <c r="C47" s="39">
        <v>0</v>
      </c>
      <c r="D47" s="96">
        <v>1130236</v>
      </c>
    </row>
    <row r="48" spans="1:5" ht="21" x14ac:dyDescent="0.35">
      <c r="A48" s="11"/>
      <c r="B48" s="19" t="s">
        <v>158</v>
      </c>
      <c r="C48" s="39">
        <v>0</v>
      </c>
      <c r="D48" s="96">
        <v>690189</v>
      </c>
    </row>
    <row r="49" spans="1:6" ht="21" x14ac:dyDescent="0.35">
      <c r="A49" s="11"/>
      <c r="B49" s="19" t="s">
        <v>31</v>
      </c>
      <c r="C49" s="39">
        <v>450000</v>
      </c>
      <c r="D49" s="96">
        <v>500000</v>
      </c>
    </row>
    <row r="50" spans="1:6" ht="21" x14ac:dyDescent="0.35">
      <c r="A50" s="12"/>
      <c r="B50" s="20" t="s">
        <v>28</v>
      </c>
      <c r="C50" s="40">
        <f>SUM(C44:C49)</f>
        <v>484400</v>
      </c>
      <c r="D50" s="106">
        <f>SUM(D42:D49)</f>
        <v>2512614</v>
      </c>
    </row>
    <row r="51" spans="1:6" ht="21" x14ac:dyDescent="0.35">
      <c r="A51" s="12" t="s">
        <v>19</v>
      </c>
      <c r="B51" s="21" t="s">
        <v>7</v>
      </c>
      <c r="C51" s="39"/>
      <c r="D51" s="96"/>
    </row>
    <row r="52" spans="1:6" ht="21" x14ac:dyDescent="0.35">
      <c r="A52" s="12"/>
      <c r="B52" s="98" t="s">
        <v>206</v>
      </c>
      <c r="C52" s="39"/>
      <c r="D52" s="96">
        <v>72381</v>
      </c>
    </row>
    <row r="53" spans="1:6" s="103" customFormat="1" ht="21" x14ac:dyDescent="0.35">
      <c r="A53" s="101"/>
      <c r="B53" s="98" t="s">
        <v>96</v>
      </c>
      <c r="C53" s="104"/>
      <c r="D53" s="105">
        <v>146200</v>
      </c>
      <c r="E53" s="102"/>
      <c r="F53" s="102"/>
    </row>
    <row r="54" spans="1:6" ht="21" x14ac:dyDescent="0.35">
      <c r="A54" s="11"/>
      <c r="B54" s="19" t="s">
        <v>32</v>
      </c>
      <c r="C54" s="39">
        <v>1821612</v>
      </c>
      <c r="D54" s="96">
        <v>1763800</v>
      </c>
    </row>
    <row r="55" spans="1:6" ht="21" x14ac:dyDescent="0.35">
      <c r="A55" s="11"/>
      <c r="B55" s="19" t="s">
        <v>207</v>
      </c>
      <c r="C55" s="39">
        <v>235806</v>
      </c>
      <c r="D55" s="96">
        <v>677576</v>
      </c>
    </row>
    <row r="56" spans="1:6" ht="21" x14ac:dyDescent="0.35">
      <c r="A56" s="11"/>
      <c r="B56" s="19" t="s">
        <v>208</v>
      </c>
      <c r="C56" s="39">
        <v>86848</v>
      </c>
      <c r="D56" s="96">
        <v>62431</v>
      </c>
    </row>
    <row r="57" spans="1:6" ht="21" x14ac:dyDescent="0.35">
      <c r="A57" s="11"/>
      <c r="B57" s="19" t="s">
        <v>110</v>
      </c>
      <c r="C57" s="39"/>
      <c r="D57" s="96">
        <v>95528</v>
      </c>
    </row>
    <row r="58" spans="1:6" ht="21" x14ac:dyDescent="0.35">
      <c r="A58" s="11"/>
      <c r="B58" s="19" t="s">
        <v>209</v>
      </c>
      <c r="C58" s="39">
        <v>19951</v>
      </c>
      <c r="D58" s="96">
        <v>21018</v>
      </c>
    </row>
    <row r="59" spans="1:6" ht="21" x14ac:dyDescent="0.35">
      <c r="A59" s="12"/>
      <c r="B59" s="20" t="s">
        <v>28</v>
      </c>
      <c r="C59" s="40">
        <f>SUM(C54:C58)</f>
        <v>2164217</v>
      </c>
      <c r="D59" s="97">
        <f>SUM(D52:D58)</f>
        <v>2838934</v>
      </c>
    </row>
    <row r="60" spans="1:6" ht="21" x14ac:dyDescent="0.35">
      <c r="A60" s="11" t="s">
        <v>16</v>
      </c>
      <c r="B60" s="21" t="s">
        <v>3</v>
      </c>
      <c r="C60" s="39"/>
      <c r="D60" s="96"/>
    </row>
    <row r="61" spans="1:6" ht="21" x14ac:dyDescent="0.35">
      <c r="A61" s="11"/>
      <c r="B61" s="42" t="s">
        <v>83</v>
      </c>
      <c r="C61" s="39">
        <v>81120</v>
      </c>
      <c r="D61" s="96">
        <v>83757</v>
      </c>
    </row>
    <row r="62" spans="1:6" ht="21" x14ac:dyDescent="0.35">
      <c r="A62" s="11"/>
      <c r="B62" s="19" t="s">
        <v>212</v>
      </c>
      <c r="C62" s="39">
        <v>167149</v>
      </c>
      <c r="D62" s="96">
        <v>7647</v>
      </c>
    </row>
    <row r="63" spans="1:6" ht="38.25" x14ac:dyDescent="0.35">
      <c r="A63" s="11"/>
      <c r="B63" s="22" t="s">
        <v>98</v>
      </c>
      <c r="C63" s="39">
        <v>18174</v>
      </c>
      <c r="D63" s="96">
        <v>2117</v>
      </c>
    </row>
    <row r="64" spans="1:6" ht="21" x14ac:dyDescent="0.35">
      <c r="A64" s="11"/>
      <c r="B64" s="19" t="s">
        <v>107</v>
      </c>
      <c r="C64" s="39">
        <v>1364002</v>
      </c>
      <c r="D64" s="96">
        <v>990840</v>
      </c>
    </row>
    <row r="65" spans="1:5" ht="21" x14ac:dyDescent="0.35">
      <c r="A65" s="11"/>
      <c r="B65" s="19" t="s">
        <v>161</v>
      </c>
      <c r="C65" s="39">
        <v>0</v>
      </c>
      <c r="D65" s="96">
        <v>26751</v>
      </c>
    </row>
    <row r="66" spans="1:5" ht="21" x14ac:dyDescent="0.35">
      <c r="A66" s="11"/>
      <c r="B66" s="19" t="s">
        <v>213</v>
      </c>
      <c r="C66" s="39">
        <v>1</v>
      </c>
      <c r="D66" s="96"/>
    </row>
    <row r="67" spans="1:5" ht="38.25" x14ac:dyDescent="0.35">
      <c r="A67" s="11"/>
      <c r="B67" s="22" t="s">
        <v>162</v>
      </c>
      <c r="C67" s="39">
        <v>109000</v>
      </c>
      <c r="D67" s="96">
        <v>131601</v>
      </c>
      <c r="E67" s="47"/>
    </row>
    <row r="68" spans="1:5" ht="21" x14ac:dyDescent="0.35">
      <c r="A68" s="11"/>
      <c r="B68" s="19" t="s">
        <v>86</v>
      </c>
      <c r="C68" s="39">
        <v>330725</v>
      </c>
      <c r="D68" s="96">
        <v>349667</v>
      </c>
    </row>
    <row r="69" spans="1:5" ht="21" x14ac:dyDescent="0.35">
      <c r="A69" s="11"/>
      <c r="B69" s="19" t="s">
        <v>91</v>
      </c>
      <c r="C69" s="39">
        <v>4365868</v>
      </c>
      <c r="D69" s="96">
        <v>2907491</v>
      </c>
    </row>
    <row r="70" spans="1:5" ht="21" x14ac:dyDescent="0.35">
      <c r="A70" s="11"/>
      <c r="B70" s="19" t="s">
        <v>34</v>
      </c>
      <c r="C70" s="39">
        <v>359701</v>
      </c>
      <c r="D70" s="96">
        <v>201484</v>
      </c>
    </row>
    <row r="71" spans="1:5" ht="21" x14ac:dyDescent="0.35">
      <c r="A71" s="11"/>
      <c r="B71" s="19" t="s">
        <v>163</v>
      </c>
      <c r="C71" s="39">
        <v>77866</v>
      </c>
      <c r="D71" s="96">
        <v>47516</v>
      </c>
    </row>
    <row r="72" spans="1:5" ht="21" x14ac:dyDescent="0.35">
      <c r="A72" s="11"/>
      <c r="B72" s="19" t="s">
        <v>87</v>
      </c>
      <c r="C72" s="39">
        <v>51496</v>
      </c>
      <c r="D72" s="96">
        <v>33848</v>
      </c>
    </row>
    <row r="73" spans="1:5" ht="21" x14ac:dyDescent="0.35">
      <c r="A73" s="11"/>
      <c r="B73" s="19" t="s">
        <v>35</v>
      </c>
      <c r="C73" s="39">
        <v>117358</v>
      </c>
      <c r="D73" s="96">
        <v>124897</v>
      </c>
    </row>
    <row r="74" spans="1:5" ht="21" x14ac:dyDescent="0.35">
      <c r="A74" s="11"/>
      <c r="B74" s="19" t="s">
        <v>164</v>
      </c>
      <c r="C74" s="39"/>
      <c r="D74" s="96">
        <v>20983</v>
      </c>
    </row>
    <row r="75" spans="1:5" ht="21" x14ac:dyDescent="0.35">
      <c r="A75" s="11"/>
      <c r="B75" s="22" t="s">
        <v>111</v>
      </c>
      <c r="C75" s="39"/>
      <c r="D75" s="96">
        <v>30000</v>
      </c>
    </row>
    <row r="76" spans="1:5" ht="21" x14ac:dyDescent="0.35">
      <c r="A76" s="11"/>
      <c r="B76" s="19" t="s">
        <v>165</v>
      </c>
      <c r="C76" s="39">
        <v>11510</v>
      </c>
      <c r="D76" s="96">
        <v>16855</v>
      </c>
    </row>
    <row r="77" spans="1:5" ht="21" x14ac:dyDescent="0.35">
      <c r="A77" s="11"/>
      <c r="B77" s="19" t="s">
        <v>214</v>
      </c>
      <c r="C77" s="39">
        <v>50000</v>
      </c>
      <c r="D77" s="96"/>
    </row>
    <row r="78" spans="1:5" ht="21" x14ac:dyDescent="0.35">
      <c r="A78" s="11"/>
      <c r="B78" s="19" t="s">
        <v>96</v>
      </c>
      <c r="C78" s="39">
        <v>125780</v>
      </c>
      <c r="D78" s="96"/>
    </row>
    <row r="79" spans="1:5" ht="21" x14ac:dyDescent="0.35">
      <c r="A79" s="11"/>
      <c r="B79" s="98" t="s">
        <v>166</v>
      </c>
      <c r="C79" s="39"/>
      <c r="D79" s="96">
        <v>11681</v>
      </c>
    </row>
    <row r="80" spans="1:5" ht="35.25" x14ac:dyDescent="0.35">
      <c r="A80" s="11"/>
      <c r="B80" s="99" t="s">
        <v>167</v>
      </c>
      <c r="C80" s="39">
        <v>18992</v>
      </c>
      <c r="D80" s="96">
        <v>114350</v>
      </c>
    </row>
    <row r="81" spans="1:4" ht="21" x14ac:dyDescent="0.35">
      <c r="A81" s="11"/>
      <c r="B81" s="42" t="s">
        <v>84</v>
      </c>
      <c r="C81" s="39">
        <v>71622</v>
      </c>
      <c r="D81" s="96">
        <v>0</v>
      </c>
    </row>
    <row r="82" spans="1:4" ht="21" x14ac:dyDescent="0.35">
      <c r="A82" s="11"/>
      <c r="B82" s="19" t="s">
        <v>36</v>
      </c>
      <c r="C82" s="39">
        <v>4591</v>
      </c>
      <c r="D82" s="96">
        <v>0</v>
      </c>
    </row>
    <row r="83" spans="1:4" ht="21" x14ac:dyDescent="0.35">
      <c r="A83" s="11"/>
      <c r="B83" s="19" t="s">
        <v>168</v>
      </c>
      <c r="C83" s="39"/>
      <c r="D83" s="96">
        <v>361000</v>
      </c>
    </row>
    <row r="84" spans="1:4" ht="21" x14ac:dyDescent="0.35">
      <c r="A84" s="11"/>
      <c r="B84" s="19" t="s">
        <v>169</v>
      </c>
      <c r="C84" s="39"/>
      <c r="D84" s="96">
        <v>51770</v>
      </c>
    </row>
    <row r="85" spans="1:4" ht="38.25" x14ac:dyDescent="0.35">
      <c r="A85" s="11"/>
      <c r="B85" s="22" t="s">
        <v>170</v>
      </c>
      <c r="C85" s="39"/>
      <c r="D85" s="96">
        <v>241484</v>
      </c>
    </row>
    <row r="86" spans="1:4" ht="21" x14ac:dyDescent="0.35">
      <c r="A86" s="11"/>
      <c r="B86" s="22" t="s">
        <v>171</v>
      </c>
      <c r="C86" s="39"/>
      <c r="D86" s="96">
        <v>50000</v>
      </c>
    </row>
    <row r="87" spans="1:4" ht="21" x14ac:dyDescent="0.35">
      <c r="A87" s="11"/>
      <c r="B87" s="22" t="s">
        <v>172</v>
      </c>
      <c r="C87" s="39"/>
      <c r="D87" s="96">
        <v>110991</v>
      </c>
    </row>
    <row r="88" spans="1:4" ht="21" x14ac:dyDescent="0.35">
      <c r="A88" s="11"/>
      <c r="B88" s="19" t="s">
        <v>174</v>
      </c>
      <c r="C88" s="39">
        <v>124910</v>
      </c>
      <c r="D88" s="96">
        <v>106713</v>
      </c>
    </row>
    <row r="89" spans="1:4" ht="21" x14ac:dyDescent="0.35">
      <c r="A89" s="11"/>
      <c r="B89" s="19" t="s">
        <v>173</v>
      </c>
      <c r="C89" s="39">
        <v>8912</v>
      </c>
      <c r="D89" s="96">
        <v>4940</v>
      </c>
    </row>
    <row r="90" spans="1:4" ht="21" x14ac:dyDescent="0.35">
      <c r="A90" s="11"/>
      <c r="B90" s="19" t="s">
        <v>89</v>
      </c>
      <c r="C90" s="39">
        <v>90000</v>
      </c>
      <c r="D90" s="96">
        <v>152480</v>
      </c>
    </row>
    <row r="91" spans="1:4" ht="21" x14ac:dyDescent="0.35">
      <c r="A91" s="11"/>
      <c r="B91" s="19" t="s">
        <v>85</v>
      </c>
      <c r="C91" s="39">
        <v>5269</v>
      </c>
      <c r="D91" s="96">
        <v>3476</v>
      </c>
    </row>
    <row r="92" spans="1:4" ht="21" x14ac:dyDescent="0.35">
      <c r="A92" s="11"/>
      <c r="B92" s="19" t="s">
        <v>88</v>
      </c>
      <c r="C92" s="39">
        <v>31808</v>
      </c>
      <c r="D92" s="96">
        <v>11920</v>
      </c>
    </row>
    <row r="93" spans="1:4" ht="21" x14ac:dyDescent="0.35">
      <c r="A93" s="11"/>
      <c r="B93" s="19" t="s">
        <v>175</v>
      </c>
      <c r="C93" s="39"/>
      <c r="D93" s="96">
        <v>6050</v>
      </c>
    </row>
    <row r="94" spans="1:4" ht="21" x14ac:dyDescent="0.35">
      <c r="A94" s="11"/>
      <c r="B94" s="19" t="s">
        <v>37</v>
      </c>
      <c r="C94" s="39">
        <v>577668</v>
      </c>
      <c r="D94" s="96">
        <v>766337</v>
      </c>
    </row>
    <row r="95" spans="1:4" ht="21" x14ac:dyDescent="0.35">
      <c r="A95" s="11"/>
      <c r="B95" s="19" t="s">
        <v>176</v>
      </c>
      <c r="C95" s="39"/>
      <c r="D95" s="96">
        <v>38098</v>
      </c>
    </row>
    <row r="96" spans="1:4" ht="38.25" x14ac:dyDescent="0.35">
      <c r="A96" s="11"/>
      <c r="B96" s="22" t="s">
        <v>177</v>
      </c>
      <c r="C96" s="39"/>
      <c r="D96" s="96">
        <v>23200</v>
      </c>
    </row>
    <row r="97" spans="1:4" ht="38.25" x14ac:dyDescent="0.35">
      <c r="A97" s="11"/>
      <c r="B97" s="22" t="s">
        <v>178</v>
      </c>
      <c r="C97" s="39">
        <v>423075</v>
      </c>
      <c r="D97" s="96">
        <v>881648</v>
      </c>
    </row>
    <row r="98" spans="1:4" ht="21" x14ac:dyDescent="0.35">
      <c r="A98" s="11"/>
      <c r="B98" s="19" t="s">
        <v>38</v>
      </c>
      <c r="C98" s="39">
        <v>28441</v>
      </c>
      <c r="D98" s="96">
        <v>43854</v>
      </c>
    </row>
    <row r="99" spans="1:4" ht="21" x14ac:dyDescent="0.35">
      <c r="A99" s="12"/>
      <c r="B99" s="20" t="s">
        <v>39</v>
      </c>
      <c r="C99" s="40">
        <f>SUM(C61:C98)</f>
        <v>8615038</v>
      </c>
      <c r="D99" s="107">
        <f>SUM(D61:D98)</f>
        <v>7955446</v>
      </c>
    </row>
    <row r="100" spans="1:4" ht="21" x14ac:dyDescent="0.35">
      <c r="A100" s="12"/>
      <c r="B100" s="20"/>
      <c r="C100" s="40"/>
      <c r="D100" s="96"/>
    </row>
    <row r="101" spans="1:4" ht="21" x14ac:dyDescent="0.35">
      <c r="A101" s="11" t="s">
        <v>20</v>
      </c>
      <c r="B101" s="21" t="s">
        <v>4</v>
      </c>
      <c r="C101" s="39"/>
      <c r="D101" s="96"/>
    </row>
    <row r="102" spans="1:4" ht="21" x14ac:dyDescent="0.35">
      <c r="A102" s="11"/>
      <c r="B102" s="19" t="s">
        <v>215</v>
      </c>
      <c r="C102" s="39"/>
      <c r="D102" s="96">
        <v>0</v>
      </c>
    </row>
    <row r="103" spans="1:4" ht="21" x14ac:dyDescent="0.35">
      <c r="A103" s="11"/>
      <c r="B103" s="19" t="s">
        <v>181</v>
      </c>
      <c r="C103" s="39"/>
      <c r="D103" s="96">
        <v>34436</v>
      </c>
    </row>
    <row r="104" spans="1:4" ht="21" x14ac:dyDescent="0.35">
      <c r="A104" s="11"/>
      <c r="B104" s="19" t="s">
        <v>41</v>
      </c>
      <c r="C104" s="39"/>
      <c r="D104" s="96">
        <v>0</v>
      </c>
    </row>
    <row r="105" spans="1:4" ht="37.5" x14ac:dyDescent="0.3">
      <c r="B105" s="54" t="s">
        <v>112</v>
      </c>
      <c r="C105" s="52"/>
      <c r="D105" s="96">
        <v>145105</v>
      </c>
    </row>
    <row r="106" spans="1:4" ht="21" x14ac:dyDescent="0.35">
      <c r="A106" s="11"/>
      <c r="B106" s="19" t="s">
        <v>182</v>
      </c>
      <c r="C106" s="39"/>
      <c r="D106" s="96">
        <v>53410</v>
      </c>
    </row>
    <row r="107" spans="1:4" ht="21" x14ac:dyDescent="0.35">
      <c r="A107" s="11"/>
      <c r="B107" s="19" t="s">
        <v>113</v>
      </c>
      <c r="C107" s="39"/>
      <c r="D107" s="96">
        <v>24410</v>
      </c>
    </row>
    <row r="108" spans="1:4" ht="21" x14ac:dyDescent="0.35">
      <c r="A108" s="11"/>
      <c r="B108" s="19" t="s">
        <v>40</v>
      </c>
      <c r="C108" s="39">
        <v>13200</v>
      </c>
      <c r="D108" s="96">
        <v>28200</v>
      </c>
    </row>
    <row r="109" spans="1:4" ht="21" x14ac:dyDescent="0.35">
      <c r="A109" s="12"/>
      <c r="B109" s="20" t="s">
        <v>42</v>
      </c>
      <c r="C109" s="40">
        <f>SUM(C102:C108)</f>
        <v>13200</v>
      </c>
      <c r="D109" s="97">
        <f>SUM(D102:D108)</f>
        <v>285561</v>
      </c>
    </row>
    <row r="110" spans="1:4" ht="21" x14ac:dyDescent="0.35">
      <c r="A110" s="12"/>
      <c r="B110" s="20"/>
      <c r="C110" s="40"/>
      <c r="D110" s="96"/>
    </row>
    <row r="111" spans="1:4" ht="21" x14ac:dyDescent="0.35">
      <c r="A111" s="12" t="s">
        <v>21</v>
      </c>
      <c r="B111" s="21" t="s">
        <v>5</v>
      </c>
      <c r="C111" s="39"/>
      <c r="D111" s="96"/>
    </row>
    <row r="112" spans="1:4" ht="21" x14ac:dyDescent="0.35">
      <c r="A112" s="11"/>
      <c r="B112" s="19" t="s">
        <v>43</v>
      </c>
      <c r="C112" s="39">
        <v>205306</v>
      </c>
      <c r="D112" s="96">
        <v>98295</v>
      </c>
    </row>
    <row r="113" spans="1:4" ht="21" x14ac:dyDescent="0.35">
      <c r="A113" s="11"/>
      <c r="B113" s="19" t="s">
        <v>44</v>
      </c>
      <c r="C113" s="39">
        <v>180788</v>
      </c>
      <c r="D113" s="96">
        <v>30303</v>
      </c>
    </row>
    <row r="114" spans="1:4" ht="21" x14ac:dyDescent="0.35">
      <c r="A114" s="11"/>
      <c r="B114" s="19" t="s">
        <v>183</v>
      </c>
      <c r="C114" s="39"/>
      <c r="D114" s="96">
        <v>4433</v>
      </c>
    </row>
    <row r="115" spans="1:4" ht="21" x14ac:dyDescent="0.35">
      <c r="A115" s="11"/>
      <c r="B115" s="19" t="s">
        <v>109</v>
      </c>
      <c r="C115" s="39"/>
      <c r="D115" s="96">
        <v>11702</v>
      </c>
    </row>
    <row r="116" spans="1:4" ht="21" x14ac:dyDescent="0.35">
      <c r="A116" s="11"/>
      <c r="B116" s="19" t="s">
        <v>184</v>
      </c>
      <c r="C116" s="39"/>
      <c r="D116" s="96">
        <v>6770</v>
      </c>
    </row>
    <row r="117" spans="1:4" ht="21" x14ac:dyDescent="0.35">
      <c r="A117" s="11"/>
      <c r="B117" s="19" t="s">
        <v>186</v>
      </c>
      <c r="C117" s="39">
        <v>12545</v>
      </c>
      <c r="D117" s="96">
        <v>89000</v>
      </c>
    </row>
    <row r="118" spans="1:4" ht="21" x14ac:dyDescent="0.35">
      <c r="A118" s="11"/>
      <c r="B118" s="19" t="s">
        <v>187</v>
      </c>
      <c r="C118" s="39">
        <v>0</v>
      </c>
      <c r="D118" s="96">
        <v>9174</v>
      </c>
    </row>
    <row r="119" spans="1:4" ht="21" x14ac:dyDescent="0.35">
      <c r="A119" s="11"/>
      <c r="B119" s="19" t="s">
        <v>188</v>
      </c>
      <c r="C119" s="39">
        <v>0</v>
      </c>
      <c r="D119" s="96">
        <v>21020</v>
      </c>
    </row>
    <row r="120" spans="1:4" ht="21" x14ac:dyDescent="0.35">
      <c r="A120" s="11"/>
      <c r="B120" s="19" t="s">
        <v>185</v>
      </c>
      <c r="C120" s="39">
        <v>0</v>
      </c>
      <c r="D120" s="96">
        <v>7235</v>
      </c>
    </row>
    <row r="121" spans="1:4" ht="21" x14ac:dyDescent="0.35">
      <c r="A121" s="12"/>
      <c r="B121" s="20" t="s">
        <v>28</v>
      </c>
      <c r="C121" s="40">
        <f>SUM(C112:C120)</f>
        <v>398639</v>
      </c>
      <c r="D121" s="97">
        <f>SUM(D112:D120)</f>
        <v>277932</v>
      </c>
    </row>
    <row r="122" spans="1:4" ht="21" x14ac:dyDescent="0.35">
      <c r="A122" s="12"/>
      <c r="B122" s="20"/>
      <c r="C122" s="40"/>
      <c r="D122" s="96"/>
    </row>
    <row r="123" spans="1:4" ht="21" x14ac:dyDescent="0.35">
      <c r="A123" s="12" t="s">
        <v>18</v>
      </c>
      <c r="B123" s="21" t="s">
        <v>6</v>
      </c>
      <c r="C123" s="40"/>
      <c r="D123" s="96"/>
    </row>
    <row r="124" spans="1:4" ht="21" x14ac:dyDescent="0.35">
      <c r="A124" s="12"/>
      <c r="B124" s="98" t="s">
        <v>189</v>
      </c>
      <c r="C124" s="40"/>
      <c r="D124" s="96">
        <v>12000</v>
      </c>
    </row>
    <row r="125" spans="1:4" ht="21" x14ac:dyDescent="0.35">
      <c r="A125" s="11"/>
      <c r="B125" s="19" t="s">
        <v>92</v>
      </c>
      <c r="C125" s="39">
        <v>264940</v>
      </c>
      <c r="D125" s="96">
        <v>0</v>
      </c>
    </row>
    <row r="126" spans="1:4" ht="21" x14ac:dyDescent="0.35">
      <c r="A126" s="11"/>
      <c r="B126" s="19" t="s">
        <v>93</v>
      </c>
      <c r="C126" s="39">
        <v>400000</v>
      </c>
      <c r="D126" s="96">
        <v>60000</v>
      </c>
    </row>
    <row r="127" spans="1:4" ht="21" x14ac:dyDescent="0.35">
      <c r="A127" s="11"/>
      <c r="B127" s="19" t="s">
        <v>190</v>
      </c>
      <c r="C127" s="39"/>
      <c r="D127" s="96">
        <v>7153</v>
      </c>
    </row>
    <row r="128" spans="1:4" ht="21" x14ac:dyDescent="0.35">
      <c r="A128" s="11"/>
      <c r="B128" s="19" t="s">
        <v>191</v>
      </c>
      <c r="C128" s="39"/>
      <c r="D128" s="96">
        <v>27308</v>
      </c>
    </row>
    <row r="129" spans="1:4" ht="21" x14ac:dyDescent="0.35">
      <c r="A129" s="11"/>
      <c r="B129" s="19" t="s">
        <v>45</v>
      </c>
      <c r="C129" s="39">
        <v>2067106</v>
      </c>
      <c r="D129" s="96">
        <v>51145</v>
      </c>
    </row>
    <row r="130" spans="1:4" ht="21" x14ac:dyDescent="0.35">
      <c r="A130" s="12"/>
      <c r="B130" s="20" t="s">
        <v>46</v>
      </c>
      <c r="C130" s="40">
        <f>SUM(C125:C129)</f>
        <v>2732046</v>
      </c>
      <c r="D130" s="97">
        <f>SUM(D124:D129)</f>
        <v>157606</v>
      </c>
    </row>
    <row r="131" spans="1:4" ht="21" x14ac:dyDescent="0.35">
      <c r="A131" s="11"/>
      <c r="B131" s="19"/>
      <c r="C131" s="39"/>
      <c r="D131" s="96"/>
    </row>
    <row r="132" spans="1:4" ht="21.75" thickBot="1" x14ac:dyDescent="0.4">
      <c r="A132" s="17"/>
      <c r="B132" s="21" t="s">
        <v>47</v>
      </c>
      <c r="C132" s="41">
        <f>C25+C40+C50+C59+C99+C109+C121+C130</f>
        <v>20748620</v>
      </c>
      <c r="D132" s="97">
        <f>D25+D40+D50+D59+D99+D109+D121+D130</f>
        <v>27206784</v>
      </c>
    </row>
    <row r="133" spans="1:4" ht="21" x14ac:dyDescent="0.35">
      <c r="A133" s="13"/>
      <c r="B133" s="23"/>
      <c r="C133" s="24"/>
    </row>
  </sheetData>
  <mergeCells count="4">
    <mergeCell ref="D2:D3"/>
    <mergeCell ref="A2:A3"/>
    <mergeCell ref="B2:B3"/>
    <mergeCell ref="C2:C3"/>
  </mergeCell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укрупненная</vt:lpstr>
      <vt:lpstr>детализация расходов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2022-06-08T16:10:20Z</dcterms:modified>
</cp:coreProperties>
</file>